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95" yWindow="-15" windowWidth="20730" windowHeight="9990"/>
  </bookViews>
  <sheets>
    <sheet name="ЛР№6" sheetId="3" r:id="rId1"/>
  </sheets>
  <calcPr calcId="145621"/>
</workbook>
</file>

<file path=xl/calcChain.xml><?xml version="1.0" encoding="utf-8"?>
<calcChain xmlns="http://schemas.openxmlformats.org/spreadsheetml/2006/main">
  <c r="C51" i="3" l="1"/>
  <c r="C50" i="3"/>
  <c r="B51" i="3"/>
  <c r="B50" i="3"/>
  <c r="B49" i="3"/>
  <c r="C87" i="3"/>
  <c r="C86" i="3"/>
  <c r="C85" i="3"/>
  <c r="C73" i="3"/>
  <c r="C74" i="3"/>
  <c r="C75" i="3"/>
  <c r="C76" i="3"/>
  <c r="C77" i="3"/>
  <c r="C78" i="3"/>
  <c r="C79" i="3"/>
  <c r="C80" i="3"/>
  <c r="C81" i="3"/>
  <c r="C82" i="3"/>
  <c r="C83" i="3"/>
  <c r="C84" i="3"/>
  <c r="C72" i="3"/>
  <c r="B80" i="3"/>
  <c r="B81" i="3"/>
  <c r="B82" i="3"/>
  <c r="B83" i="3"/>
  <c r="B84" i="3"/>
  <c r="B73" i="3"/>
  <c r="B74" i="3"/>
  <c r="B75" i="3"/>
  <c r="B76" i="3"/>
  <c r="B77" i="3"/>
  <c r="B78" i="3"/>
  <c r="B79" i="3"/>
  <c r="B72" i="3"/>
  <c r="D69" i="3"/>
  <c r="A80" i="3"/>
  <c r="A81" i="3"/>
  <c r="A82" i="3"/>
  <c r="A83" i="3"/>
  <c r="A84" i="3"/>
  <c r="A73" i="3"/>
  <c r="A74" i="3"/>
  <c r="A75" i="3"/>
  <c r="A76" i="3"/>
  <c r="A77" i="3"/>
  <c r="A78" i="3"/>
  <c r="A79" i="3"/>
  <c r="A72" i="3"/>
  <c r="B48" i="3"/>
  <c r="D55" i="3"/>
  <c r="C55" i="3"/>
  <c r="B56" i="3"/>
  <c r="C56" i="3" s="1"/>
  <c r="D56" i="3" s="1"/>
  <c r="B57" i="3"/>
  <c r="C57" i="3" s="1"/>
  <c r="D57" i="3" s="1"/>
  <c r="B58" i="3"/>
  <c r="C58" i="3" s="1"/>
  <c r="D58" i="3" s="1"/>
  <c r="B59" i="3"/>
  <c r="C59" i="3" s="1"/>
  <c r="D59" i="3" s="1"/>
  <c r="B60" i="3"/>
  <c r="C60" i="3" s="1"/>
  <c r="D60" i="3" s="1"/>
  <c r="B61" i="3"/>
  <c r="C61" i="3" s="1"/>
  <c r="D61" i="3" s="1"/>
  <c r="B62" i="3"/>
  <c r="C62" i="3" s="1"/>
  <c r="D62" i="3" s="1"/>
  <c r="B63" i="3"/>
  <c r="C63" i="3" s="1"/>
  <c r="D63" i="3" s="1"/>
  <c r="B64" i="3"/>
  <c r="C64" i="3" s="1"/>
  <c r="D64" i="3" s="1"/>
  <c r="B65" i="3"/>
  <c r="C65" i="3" s="1"/>
  <c r="D65" i="3" s="1"/>
  <c r="B66" i="3"/>
  <c r="C66" i="3" s="1"/>
  <c r="D66" i="3" s="1"/>
  <c r="B67" i="3"/>
  <c r="C67" i="3" s="1"/>
  <c r="D67" i="3" s="1"/>
  <c r="B55" i="3"/>
  <c r="D68" i="3" l="1"/>
  <c r="B44" i="3"/>
  <c r="B42" i="3"/>
  <c r="H24" i="3" l="1"/>
  <c r="H25" i="3"/>
  <c r="H26" i="3"/>
  <c r="H27" i="3"/>
  <c r="H28" i="3"/>
  <c r="H29" i="3"/>
  <c r="H30" i="3"/>
  <c r="H31" i="3"/>
  <c r="H32" i="3"/>
  <c r="H33" i="3"/>
  <c r="H34" i="3"/>
  <c r="H35" i="3"/>
  <c r="H23" i="3"/>
  <c r="G24" i="3"/>
  <c r="G25" i="3"/>
  <c r="G26" i="3"/>
  <c r="G27" i="3"/>
  <c r="G28" i="3"/>
  <c r="G29" i="3"/>
  <c r="G30" i="3"/>
  <c r="G31" i="3"/>
  <c r="G32" i="3"/>
  <c r="G33" i="3"/>
  <c r="G34" i="3"/>
  <c r="G35" i="3"/>
  <c r="G23" i="3"/>
  <c r="D36" i="3"/>
  <c r="D37" i="3" s="1"/>
  <c r="A36" i="3"/>
  <c r="A37" i="3" s="1"/>
  <c r="G36" i="3" l="1"/>
  <c r="E24" i="3"/>
  <c r="F24" i="3" s="1"/>
  <c r="E26" i="3"/>
  <c r="F26" i="3" s="1"/>
  <c r="E28" i="3"/>
  <c r="F28" i="3" s="1"/>
  <c r="E30" i="3"/>
  <c r="F30" i="3" s="1"/>
  <c r="E32" i="3"/>
  <c r="F32" i="3" s="1"/>
  <c r="E34" i="3"/>
  <c r="F34" i="3" s="1"/>
  <c r="E23" i="3"/>
  <c r="F23" i="3" s="1"/>
  <c r="E25" i="3"/>
  <c r="F25" i="3" s="1"/>
  <c r="E27" i="3"/>
  <c r="F27" i="3" s="1"/>
  <c r="E29" i="3"/>
  <c r="F29" i="3" s="1"/>
  <c r="E31" i="3"/>
  <c r="F31" i="3" s="1"/>
  <c r="E33" i="3"/>
  <c r="F33" i="3" s="1"/>
  <c r="E35" i="3"/>
  <c r="F35" i="3" s="1"/>
  <c r="B24" i="3"/>
  <c r="C24" i="3" s="1"/>
  <c r="B26" i="3"/>
  <c r="C26" i="3" s="1"/>
  <c r="B28" i="3"/>
  <c r="C28" i="3" s="1"/>
  <c r="B30" i="3"/>
  <c r="C30" i="3" s="1"/>
  <c r="B32" i="3"/>
  <c r="C32" i="3" s="1"/>
  <c r="B34" i="3"/>
  <c r="C34" i="3" s="1"/>
  <c r="B25" i="3"/>
  <c r="C25" i="3" s="1"/>
  <c r="B27" i="3"/>
  <c r="C27" i="3" s="1"/>
  <c r="B29" i="3"/>
  <c r="C29" i="3" s="1"/>
  <c r="B31" i="3"/>
  <c r="C31" i="3" s="1"/>
  <c r="B33" i="3"/>
  <c r="C33" i="3" s="1"/>
  <c r="B35" i="3"/>
  <c r="C35" i="3" s="1"/>
  <c r="B23" i="3"/>
  <c r="C23" i="3" s="1"/>
  <c r="H36" i="3"/>
  <c r="H37" i="3" s="1"/>
  <c r="F36" i="3" l="1"/>
  <c r="C36" i="3"/>
  <c r="C37" i="3" s="1"/>
  <c r="C38" i="3" s="1"/>
  <c r="F37" i="3" l="1"/>
  <c r="F38" i="3" s="1"/>
  <c r="B40" i="3" s="1"/>
  <c r="B46" i="3"/>
  <c r="B47" i="3" s="1"/>
  <c r="B41" i="3" l="1"/>
  <c r="B45" i="3"/>
  <c r="B43" i="3"/>
  <c r="C40" i="3" s="1"/>
  <c r="D40" i="3"/>
</calcChain>
</file>

<file path=xl/sharedStrings.xml><?xml version="1.0" encoding="utf-8"?>
<sst xmlns="http://schemas.openxmlformats.org/spreadsheetml/2006/main" count="35" uniqueCount="31">
  <si>
    <t>X</t>
  </si>
  <si>
    <t>Y</t>
  </si>
  <si>
    <r>
      <t>x</t>
    </r>
    <r>
      <rPr>
        <i/>
        <vertAlign val="subscript"/>
        <sz val="12"/>
        <color theme="1"/>
        <rFont val="Times New Roman"/>
        <family val="1"/>
        <charset val="204"/>
      </rPr>
      <t>i</t>
    </r>
  </si>
  <si>
    <r>
      <t>x</t>
    </r>
    <r>
      <rPr>
        <i/>
        <vertAlign val="subscript"/>
        <sz val="12"/>
        <color theme="1"/>
        <rFont val="Times New Roman"/>
        <family val="1"/>
        <charset val="204"/>
      </rPr>
      <t>i</t>
    </r>
    <r>
      <rPr>
        <i/>
        <sz val="12"/>
        <color theme="1"/>
        <rFont val="Times New Roman"/>
        <family val="1"/>
        <charset val="204"/>
      </rPr>
      <t>-ẍ</t>
    </r>
  </si>
  <si>
    <r>
      <t>(x</t>
    </r>
    <r>
      <rPr>
        <i/>
        <vertAlign val="subscript"/>
        <sz val="12"/>
        <color theme="1"/>
        <rFont val="Times New Roman"/>
        <family val="1"/>
        <charset val="204"/>
      </rPr>
      <t>i</t>
    </r>
    <r>
      <rPr>
        <i/>
        <sz val="12"/>
        <color theme="1"/>
        <rFont val="Times New Roman"/>
        <family val="1"/>
        <charset val="204"/>
      </rPr>
      <t>-ẍ)</t>
    </r>
    <r>
      <rPr>
        <i/>
        <vertAlign val="superscript"/>
        <sz val="12"/>
        <color theme="1"/>
        <rFont val="Times New Roman"/>
        <family val="1"/>
        <charset val="204"/>
      </rPr>
      <t>2</t>
    </r>
  </si>
  <si>
    <r>
      <t>y</t>
    </r>
    <r>
      <rPr>
        <i/>
        <vertAlign val="subscript"/>
        <sz val="12"/>
        <color theme="1"/>
        <rFont val="Times New Roman"/>
        <family val="1"/>
        <charset val="204"/>
      </rPr>
      <t>i</t>
    </r>
  </si>
  <si>
    <r>
      <t>y</t>
    </r>
    <r>
      <rPr>
        <i/>
        <vertAlign val="subscript"/>
        <sz val="12"/>
        <color theme="1"/>
        <rFont val="Times New Roman"/>
        <family val="1"/>
        <charset val="204"/>
      </rPr>
      <t>i</t>
    </r>
    <r>
      <rPr>
        <i/>
        <sz val="12"/>
        <color theme="1"/>
        <rFont val="Times New Roman"/>
        <family val="1"/>
        <charset val="204"/>
      </rPr>
      <t>-ỹ</t>
    </r>
  </si>
  <si>
    <r>
      <t>(y</t>
    </r>
    <r>
      <rPr>
        <i/>
        <vertAlign val="subscript"/>
        <sz val="12"/>
        <color theme="1"/>
        <rFont val="Times New Roman"/>
        <family val="1"/>
        <charset val="204"/>
      </rPr>
      <t>i</t>
    </r>
    <r>
      <rPr>
        <i/>
        <sz val="12"/>
        <color theme="1"/>
        <rFont val="Times New Roman"/>
        <family val="1"/>
        <charset val="204"/>
      </rPr>
      <t>-ỹ)</t>
    </r>
    <r>
      <rPr>
        <i/>
        <vertAlign val="superscript"/>
        <sz val="12"/>
        <color theme="1"/>
        <rFont val="Times New Roman"/>
        <family val="1"/>
        <charset val="204"/>
      </rPr>
      <t>2</t>
    </r>
  </si>
  <si>
    <r>
      <t>x</t>
    </r>
    <r>
      <rPr>
        <i/>
        <vertAlign val="superscript"/>
        <sz val="12"/>
        <color theme="1"/>
        <rFont val="Times New Roman"/>
        <family val="1"/>
        <charset val="204"/>
      </rPr>
      <t>2</t>
    </r>
  </si>
  <si>
    <t>xy</t>
  </si>
  <si>
    <t>-</t>
  </si>
  <si>
    <t>r =</t>
  </si>
  <si>
    <t>tp =</t>
  </si>
  <si>
    <t xml:space="preserve">tT = </t>
  </si>
  <si>
    <t xml:space="preserve">σr = </t>
  </si>
  <si>
    <t>r2 =</t>
  </si>
  <si>
    <t>контроль</t>
  </si>
  <si>
    <r>
      <t xml:space="preserve">При исследовании зависимости между выпуском готовой продукции </t>
    </r>
    <r>
      <rPr>
        <i/>
        <sz val="14"/>
        <color theme="1"/>
        <rFont val="Times New Roman"/>
        <family val="1"/>
        <charset val="204"/>
      </rPr>
      <t>Y</t>
    </r>
    <r>
      <rPr>
        <sz val="14"/>
        <color theme="1"/>
        <rFont val="Times New Roman"/>
        <family val="1"/>
        <charset val="204"/>
      </rPr>
      <t xml:space="preserve"> (тыс. руб.) и энерговооруженностью труда </t>
    </r>
    <r>
      <rPr>
        <i/>
        <sz val="14"/>
        <color theme="1"/>
        <rFont val="Times New Roman"/>
        <family val="1"/>
        <charset val="204"/>
      </rPr>
      <t>X</t>
    </r>
    <r>
      <rPr>
        <sz val="14"/>
        <color theme="1"/>
        <rFont val="Times New Roman"/>
        <family val="1"/>
        <charset val="204"/>
      </rPr>
      <t xml:space="preserve"> (кВт-час) получены следующие данные. </t>
    </r>
  </si>
  <si>
    <t>Fн =</t>
  </si>
  <si>
    <r>
      <t>ẏ</t>
    </r>
    <r>
      <rPr>
        <i/>
        <vertAlign val="subscript"/>
        <sz val="12"/>
        <color theme="1"/>
        <rFont val="Times New Roman"/>
        <family val="1"/>
        <charset val="204"/>
      </rPr>
      <t>x</t>
    </r>
  </si>
  <si>
    <r>
      <t>y</t>
    </r>
    <r>
      <rPr>
        <i/>
        <vertAlign val="subscript"/>
        <sz val="12"/>
        <color theme="1"/>
        <rFont val="Times New Roman"/>
        <family val="1"/>
        <charset val="204"/>
      </rPr>
      <t>i</t>
    </r>
    <r>
      <rPr>
        <i/>
        <sz val="12"/>
        <color theme="1"/>
        <rFont val="Times New Roman"/>
        <family val="1"/>
        <charset val="204"/>
      </rPr>
      <t>-ẏ</t>
    </r>
    <r>
      <rPr>
        <i/>
        <vertAlign val="subscript"/>
        <sz val="12"/>
        <color theme="1"/>
        <rFont val="Times New Roman"/>
        <family val="1"/>
        <charset val="204"/>
      </rPr>
      <t>x</t>
    </r>
  </si>
  <si>
    <r>
      <t>(y</t>
    </r>
    <r>
      <rPr>
        <i/>
        <vertAlign val="subscript"/>
        <sz val="12"/>
        <color theme="1"/>
        <rFont val="Times New Roman"/>
        <family val="1"/>
        <charset val="204"/>
      </rPr>
      <t>i</t>
    </r>
    <r>
      <rPr>
        <i/>
        <sz val="12"/>
        <color theme="1"/>
        <rFont val="Times New Roman"/>
        <family val="1"/>
        <charset val="204"/>
      </rPr>
      <t>-ẏ</t>
    </r>
    <r>
      <rPr>
        <i/>
        <vertAlign val="subscript"/>
        <sz val="12"/>
        <color theme="1"/>
        <rFont val="Times New Roman"/>
        <family val="1"/>
        <charset val="204"/>
      </rPr>
      <t>x</t>
    </r>
    <r>
      <rPr>
        <i/>
        <sz val="12"/>
        <color theme="1"/>
        <rFont val="Times New Roman"/>
        <family val="1"/>
        <charset val="204"/>
      </rPr>
      <t>)</t>
    </r>
    <r>
      <rPr>
        <i/>
        <vertAlign val="superscript"/>
        <sz val="12"/>
        <color theme="1"/>
        <rFont val="Times New Roman"/>
        <family val="1"/>
        <charset val="204"/>
      </rPr>
      <t>2</t>
    </r>
  </si>
  <si>
    <t>Сумма</t>
  </si>
  <si>
    <t xml:space="preserve">R2 = </t>
  </si>
  <si>
    <t xml:space="preserve">FT = </t>
  </si>
  <si>
    <r>
      <t>u</t>
    </r>
    <r>
      <rPr>
        <i/>
        <vertAlign val="subscript"/>
        <sz val="12"/>
        <color theme="1"/>
        <rFont val="Times New Roman"/>
        <family val="1"/>
        <charset val="204"/>
      </rPr>
      <t>i</t>
    </r>
  </si>
  <si>
    <r>
      <t>u</t>
    </r>
    <r>
      <rPr>
        <i/>
        <vertAlign val="subscript"/>
        <sz val="12"/>
        <color theme="1"/>
        <rFont val="Times New Roman"/>
        <family val="1"/>
        <charset val="204"/>
      </rPr>
      <t>i</t>
    </r>
    <r>
      <rPr>
        <i/>
        <sz val="12"/>
        <color theme="1"/>
        <rFont val="Times New Roman"/>
        <family val="1"/>
        <charset val="204"/>
      </rPr>
      <t>-u</t>
    </r>
  </si>
  <si>
    <r>
      <t>(u</t>
    </r>
    <r>
      <rPr>
        <i/>
        <vertAlign val="subscript"/>
        <sz val="12"/>
        <color theme="1"/>
        <rFont val="Times New Roman"/>
        <family val="1"/>
        <charset val="204"/>
      </rPr>
      <t>i</t>
    </r>
    <r>
      <rPr>
        <i/>
        <sz val="12"/>
        <color theme="1"/>
        <rFont val="Times New Roman"/>
        <family val="1"/>
        <charset val="204"/>
      </rPr>
      <t>-u)</t>
    </r>
    <r>
      <rPr>
        <i/>
        <vertAlign val="superscript"/>
        <sz val="12"/>
        <color theme="1"/>
        <rFont val="Times New Roman"/>
        <family val="1"/>
        <charset val="204"/>
      </rPr>
      <t>2</t>
    </r>
  </si>
  <si>
    <t>Sy/x =</t>
  </si>
  <si>
    <t>Sa0 =</t>
  </si>
  <si>
    <t>Sa1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</si>
</sst>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4" xfId="0" applyFont="1" applyFill="1" applyBorder="1"/>
    <xf numFmtId="164" fontId="3" fillId="2" borderId="4" xfId="0" applyNumberFormat="1" applyFont="1" applyFill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164" fontId="3" fillId="0" borderId="3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Border="1"/>
    <xf numFmtId="164" fontId="3" fillId="2" borderId="0" xfId="0" applyNumberFormat="1" applyFont="1" applyFill="1" applyBorder="1" applyAlignment="1">
      <alignment horizontal="center" vertical="center"/>
    </xf>
    <xf numFmtId="165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ЛР№6!$A$7:$A$19</c:f>
              <c:numCache>
                <c:formatCode>General</c:formatCode>
                <c:ptCount val="13"/>
                <c:pt idx="0">
                  <c:v>1201</c:v>
                </c:pt>
                <c:pt idx="1">
                  <c:v>1300</c:v>
                </c:pt>
                <c:pt idx="2">
                  <c:v>1375</c:v>
                </c:pt>
                <c:pt idx="3">
                  <c:v>1412</c:v>
                </c:pt>
                <c:pt idx="4">
                  <c:v>1443</c:v>
                </c:pt>
                <c:pt idx="5">
                  <c:v>1500</c:v>
                </c:pt>
                <c:pt idx="6">
                  <c:v>1526</c:v>
                </c:pt>
                <c:pt idx="7">
                  <c:v>1516</c:v>
                </c:pt>
                <c:pt idx="8">
                  <c:v>1718</c:v>
                </c:pt>
                <c:pt idx="9">
                  <c:v>1783</c:v>
                </c:pt>
                <c:pt idx="10">
                  <c:v>1819</c:v>
                </c:pt>
                <c:pt idx="11">
                  <c:v>1877</c:v>
                </c:pt>
                <c:pt idx="12">
                  <c:v>1899</c:v>
                </c:pt>
              </c:numCache>
            </c:numRef>
          </c:xVal>
          <c:yVal>
            <c:numRef>
              <c:f>ЛР№6!$B$7:$B$19</c:f>
              <c:numCache>
                <c:formatCode>General</c:formatCode>
                <c:ptCount val="13"/>
                <c:pt idx="0">
                  <c:v>14</c:v>
                </c:pt>
                <c:pt idx="1">
                  <c:v>21</c:v>
                </c:pt>
                <c:pt idx="2">
                  <c:v>27</c:v>
                </c:pt>
                <c:pt idx="3">
                  <c:v>29</c:v>
                </c:pt>
                <c:pt idx="4">
                  <c:v>30</c:v>
                </c:pt>
                <c:pt idx="5">
                  <c:v>31.5</c:v>
                </c:pt>
                <c:pt idx="6">
                  <c:v>35</c:v>
                </c:pt>
                <c:pt idx="7">
                  <c:v>34</c:v>
                </c:pt>
                <c:pt idx="8">
                  <c:v>41</c:v>
                </c:pt>
                <c:pt idx="9">
                  <c:v>38</c:v>
                </c:pt>
                <c:pt idx="10">
                  <c:v>39</c:v>
                </c:pt>
                <c:pt idx="11">
                  <c:v>46</c:v>
                </c:pt>
                <c:pt idx="12">
                  <c:v>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550272"/>
        <c:axId val="164550848"/>
      </c:scatterChart>
      <c:valAx>
        <c:axId val="164550272"/>
        <c:scaling>
          <c:orientation val="minMax"/>
          <c:min val="1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4550848"/>
        <c:crosses val="autoZero"/>
        <c:crossBetween val="midCat"/>
      </c:valAx>
      <c:valAx>
        <c:axId val="1645508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4550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ЛР№6!$B$7:$B$19</c:f>
              <c:numCache>
                <c:formatCode>General</c:formatCode>
                <c:ptCount val="13"/>
                <c:pt idx="0">
                  <c:v>14</c:v>
                </c:pt>
                <c:pt idx="1">
                  <c:v>21</c:v>
                </c:pt>
                <c:pt idx="2">
                  <c:v>27</c:v>
                </c:pt>
                <c:pt idx="3">
                  <c:v>29</c:v>
                </c:pt>
                <c:pt idx="4">
                  <c:v>30</c:v>
                </c:pt>
                <c:pt idx="5">
                  <c:v>31.5</c:v>
                </c:pt>
                <c:pt idx="6">
                  <c:v>35</c:v>
                </c:pt>
                <c:pt idx="7">
                  <c:v>34</c:v>
                </c:pt>
                <c:pt idx="8">
                  <c:v>41</c:v>
                </c:pt>
                <c:pt idx="9">
                  <c:v>38</c:v>
                </c:pt>
                <c:pt idx="10">
                  <c:v>39</c:v>
                </c:pt>
                <c:pt idx="11">
                  <c:v>46</c:v>
                </c:pt>
                <c:pt idx="12">
                  <c:v>51</c:v>
                </c:pt>
              </c:numCache>
            </c:numRef>
          </c:xVal>
          <c:yVal>
            <c:numRef>
              <c:f>ЛР№6!$A$7:$A$19</c:f>
              <c:numCache>
                <c:formatCode>General</c:formatCode>
                <c:ptCount val="13"/>
                <c:pt idx="0">
                  <c:v>1201</c:v>
                </c:pt>
                <c:pt idx="1">
                  <c:v>1300</c:v>
                </c:pt>
                <c:pt idx="2">
                  <c:v>1375</c:v>
                </c:pt>
                <c:pt idx="3">
                  <c:v>1412</c:v>
                </c:pt>
                <c:pt idx="4">
                  <c:v>1443</c:v>
                </c:pt>
                <c:pt idx="5">
                  <c:v>1500</c:v>
                </c:pt>
                <c:pt idx="6">
                  <c:v>1526</c:v>
                </c:pt>
                <c:pt idx="7">
                  <c:v>1516</c:v>
                </c:pt>
                <c:pt idx="8">
                  <c:v>1718</c:v>
                </c:pt>
                <c:pt idx="9">
                  <c:v>1783</c:v>
                </c:pt>
                <c:pt idx="10">
                  <c:v>1819</c:v>
                </c:pt>
                <c:pt idx="11">
                  <c:v>1877</c:v>
                </c:pt>
                <c:pt idx="12">
                  <c:v>1899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551424"/>
        <c:axId val="143319616"/>
      </c:scatterChart>
      <c:valAx>
        <c:axId val="16455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3319616"/>
        <c:crosses val="autoZero"/>
        <c:crossBetween val="midCat"/>
      </c:valAx>
      <c:valAx>
        <c:axId val="143319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4551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61912</xdr:rowOff>
    </xdr:from>
    <xdr:to>
      <xdr:col>10</xdr:col>
      <xdr:colOff>323850</xdr:colOff>
      <xdr:row>19</xdr:row>
      <xdr:rowOff>80962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6</xdr:row>
      <xdr:rowOff>0</xdr:rowOff>
    </xdr:from>
    <xdr:to>
      <xdr:col>18</xdr:col>
      <xdr:colOff>466725</xdr:colOff>
      <xdr:row>19</xdr:row>
      <xdr:rowOff>19050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0.22708</cdr:x>
      <cdr:y>0.15104</cdr:y>
    </cdr:from>
    <cdr:to>
      <cdr:x>0.91042</cdr:x>
      <cdr:y>0.66493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H="1">
          <a:off x="1038226" y="414338"/>
          <a:ext cx="3124199" cy="140970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tabSelected="1" topLeftCell="A7" workbookViewId="0">
      <selection activeCell="K26" sqref="K26"/>
    </sheetView>
  </sheetViews>
  <sheetFormatPr defaultRowHeight="15" x14ac:dyDescent="0.25"/>
  <cols>
    <col min="3" max="3" width="12" bestFit="1" customWidth="1"/>
    <col min="4" max="4" width="10.5703125" bestFit="1" customWidth="1"/>
    <col min="7" max="7" width="10.140625" bestFit="1" customWidth="1"/>
  </cols>
  <sheetData>
    <row r="1" spans="1:14" ht="19.5" thickBot="1" x14ac:dyDescent="0.35">
      <c r="A1" s="14" t="s">
        <v>17</v>
      </c>
    </row>
    <row r="2" spans="1:14" ht="16.5" thickBot="1" x14ac:dyDescent="0.3">
      <c r="A2" s="3" t="s">
        <v>0</v>
      </c>
      <c r="B2" s="4">
        <v>1201</v>
      </c>
      <c r="C2" s="4">
        <v>1300</v>
      </c>
      <c r="D2" s="4">
        <v>1375</v>
      </c>
      <c r="E2" s="4">
        <v>1412</v>
      </c>
      <c r="F2" s="4">
        <v>1443</v>
      </c>
      <c r="G2" s="4">
        <v>1500</v>
      </c>
      <c r="H2" s="4">
        <v>1526</v>
      </c>
      <c r="I2" s="4">
        <v>1516</v>
      </c>
      <c r="J2" s="4">
        <v>1718</v>
      </c>
      <c r="K2" s="4">
        <v>1783</v>
      </c>
      <c r="L2" s="4">
        <v>1819</v>
      </c>
      <c r="M2" s="4">
        <v>1877</v>
      </c>
      <c r="N2" s="4">
        <v>1899</v>
      </c>
    </row>
    <row r="3" spans="1:14" ht="16.5" thickBot="1" x14ac:dyDescent="0.3">
      <c r="A3" s="5" t="s">
        <v>1</v>
      </c>
      <c r="B3" s="6">
        <v>14</v>
      </c>
      <c r="C3" s="6">
        <v>21</v>
      </c>
      <c r="D3" s="6">
        <v>27</v>
      </c>
      <c r="E3" s="6">
        <v>29</v>
      </c>
      <c r="F3" s="6">
        <v>30</v>
      </c>
      <c r="G3" s="6">
        <v>31.5</v>
      </c>
      <c r="H3" s="6">
        <v>35</v>
      </c>
      <c r="I3" s="6">
        <v>34</v>
      </c>
      <c r="J3" s="6">
        <v>41</v>
      </c>
      <c r="K3" s="6">
        <v>38</v>
      </c>
      <c r="L3" s="6">
        <v>39</v>
      </c>
      <c r="M3" s="6">
        <v>46</v>
      </c>
      <c r="N3" s="6">
        <v>51</v>
      </c>
    </row>
    <row r="5" spans="1:14" ht="15.75" thickBot="1" x14ac:dyDescent="0.3"/>
    <row r="6" spans="1:14" ht="16.5" thickBot="1" x14ac:dyDescent="0.3">
      <c r="A6" s="3" t="s">
        <v>0</v>
      </c>
      <c r="B6" s="5" t="s">
        <v>1</v>
      </c>
    </row>
    <row r="7" spans="1:14" ht="16.5" thickBot="1" x14ac:dyDescent="0.3">
      <c r="A7" s="4">
        <v>1201</v>
      </c>
      <c r="B7" s="6">
        <v>14</v>
      </c>
    </row>
    <row r="8" spans="1:14" ht="16.5" thickBot="1" x14ac:dyDescent="0.3">
      <c r="A8" s="4">
        <v>1300</v>
      </c>
      <c r="B8" s="6">
        <v>21</v>
      </c>
    </row>
    <row r="9" spans="1:14" ht="16.5" thickBot="1" x14ac:dyDescent="0.3">
      <c r="A9" s="4">
        <v>1375</v>
      </c>
      <c r="B9" s="6">
        <v>27</v>
      </c>
    </row>
    <row r="10" spans="1:14" ht="16.5" thickBot="1" x14ac:dyDescent="0.3">
      <c r="A10" s="4">
        <v>1412</v>
      </c>
      <c r="B10" s="6">
        <v>29</v>
      </c>
    </row>
    <row r="11" spans="1:14" ht="16.5" thickBot="1" x14ac:dyDescent="0.3">
      <c r="A11" s="4">
        <v>1443</v>
      </c>
      <c r="B11" s="6">
        <v>30</v>
      </c>
    </row>
    <row r="12" spans="1:14" ht="16.5" thickBot="1" x14ac:dyDescent="0.3">
      <c r="A12" s="4">
        <v>1500</v>
      </c>
      <c r="B12" s="6">
        <v>31.5</v>
      </c>
    </row>
    <row r="13" spans="1:14" ht="16.5" thickBot="1" x14ac:dyDescent="0.3">
      <c r="A13" s="4">
        <v>1526</v>
      </c>
      <c r="B13" s="6">
        <v>35</v>
      </c>
    </row>
    <row r="14" spans="1:14" ht="16.5" thickBot="1" x14ac:dyDescent="0.3">
      <c r="A14" s="4">
        <v>1516</v>
      </c>
      <c r="B14" s="6">
        <v>34</v>
      </c>
    </row>
    <row r="15" spans="1:14" ht="16.5" thickBot="1" x14ac:dyDescent="0.3">
      <c r="A15" s="4">
        <v>1718</v>
      </c>
      <c r="B15" s="6">
        <v>41</v>
      </c>
    </row>
    <row r="16" spans="1:14" ht="16.5" thickBot="1" x14ac:dyDescent="0.3">
      <c r="A16" s="4">
        <v>1783</v>
      </c>
      <c r="B16" s="6">
        <v>38</v>
      </c>
    </row>
    <row r="17" spans="1:8" ht="16.5" thickBot="1" x14ac:dyDescent="0.3">
      <c r="A17" s="4">
        <v>1819</v>
      </c>
      <c r="B17" s="6">
        <v>39</v>
      </c>
    </row>
    <row r="18" spans="1:8" ht="16.5" thickBot="1" x14ac:dyDescent="0.3">
      <c r="A18" s="4">
        <v>1877</v>
      </c>
      <c r="B18" s="6">
        <v>46</v>
      </c>
    </row>
    <row r="19" spans="1:8" ht="16.5" thickBot="1" x14ac:dyDescent="0.3">
      <c r="A19" s="4">
        <v>1899</v>
      </c>
      <c r="B19" s="6">
        <v>51</v>
      </c>
    </row>
    <row r="21" spans="1:8" ht="15.75" thickBot="1" x14ac:dyDescent="0.3"/>
    <row r="22" spans="1:8" ht="19.5" thickBot="1" x14ac:dyDescent="0.3">
      <c r="A22" s="7" t="s">
        <v>2</v>
      </c>
      <c r="B22" s="8" t="s">
        <v>3</v>
      </c>
      <c r="C22" s="8" t="s">
        <v>4</v>
      </c>
      <c r="D22" s="8" t="s">
        <v>5</v>
      </c>
      <c r="E22" s="8" t="s">
        <v>6</v>
      </c>
      <c r="F22" s="8" t="s">
        <v>7</v>
      </c>
      <c r="G22" s="8" t="s">
        <v>8</v>
      </c>
      <c r="H22" s="8" t="s">
        <v>9</v>
      </c>
    </row>
    <row r="23" spans="1:8" ht="16.5" thickBot="1" x14ac:dyDescent="0.3">
      <c r="A23" s="9">
        <v>1201</v>
      </c>
      <c r="B23" s="11">
        <f>A23-$A$37</f>
        <v>-365.84615384615381</v>
      </c>
      <c r="C23" s="11">
        <f>B23^2</f>
        <v>133843.40828402364</v>
      </c>
      <c r="D23" s="10">
        <v>14</v>
      </c>
      <c r="E23" s="11">
        <f>D23-$D$37</f>
        <v>-19.57692307692308</v>
      </c>
      <c r="F23" s="11">
        <f>E23^2</f>
        <v>383.25591715976344</v>
      </c>
      <c r="G23" s="10">
        <f>A23^2</f>
        <v>1442401</v>
      </c>
      <c r="H23" s="10">
        <f>A23*D23</f>
        <v>16814</v>
      </c>
    </row>
    <row r="24" spans="1:8" ht="16.5" thickBot="1" x14ac:dyDescent="0.3">
      <c r="A24" s="9">
        <v>1300</v>
      </c>
      <c r="B24" s="11">
        <f t="shared" ref="B24:B35" si="0">A24-$A$37</f>
        <v>-266.84615384615381</v>
      </c>
      <c r="C24" s="11">
        <f t="shared" ref="C24:C35" si="1">B24^2</f>
        <v>71206.869822485183</v>
      </c>
      <c r="D24" s="10">
        <v>21</v>
      </c>
      <c r="E24" s="11">
        <f t="shared" ref="E24:E35" si="2">D24-$D$37</f>
        <v>-12.57692307692308</v>
      </c>
      <c r="F24" s="11">
        <f t="shared" ref="F24:F35" si="3">E24^2</f>
        <v>158.17899408284032</v>
      </c>
      <c r="G24" s="10">
        <f t="shared" ref="G24:G35" si="4">A24^2</f>
        <v>1690000</v>
      </c>
      <c r="H24" s="10">
        <f t="shared" ref="H24:H35" si="5">A24*D24</f>
        <v>27300</v>
      </c>
    </row>
    <row r="25" spans="1:8" ht="16.5" thickBot="1" x14ac:dyDescent="0.3">
      <c r="A25" s="9">
        <v>1375</v>
      </c>
      <c r="B25" s="11">
        <f t="shared" si="0"/>
        <v>-191.84615384615381</v>
      </c>
      <c r="C25" s="11">
        <f t="shared" si="1"/>
        <v>36804.94674556212</v>
      </c>
      <c r="D25" s="10">
        <v>27</v>
      </c>
      <c r="E25" s="11">
        <f t="shared" si="2"/>
        <v>-6.5769230769230802</v>
      </c>
      <c r="F25" s="11">
        <f t="shared" si="3"/>
        <v>43.255917159763356</v>
      </c>
      <c r="G25" s="10">
        <f t="shared" si="4"/>
        <v>1890625</v>
      </c>
      <c r="H25" s="10">
        <f t="shared" si="5"/>
        <v>37125</v>
      </c>
    </row>
    <row r="26" spans="1:8" ht="16.5" thickBot="1" x14ac:dyDescent="0.3">
      <c r="A26" s="9">
        <v>1412</v>
      </c>
      <c r="B26" s="11">
        <f t="shared" si="0"/>
        <v>-154.84615384615381</v>
      </c>
      <c r="C26" s="11">
        <f t="shared" si="1"/>
        <v>23977.331360946733</v>
      </c>
      <c r="D26" s="10">
        <v>29</v>
      </c>
      <c r="E26" s="11">
        <f t="shared" si="2"/>
        <v>-4.5769230769230802</v>
      </c>
      <c r="F26" s="11">
        <f t="shared" si="3"/>
        <v>20.948224852071036</v>
      </c>
      <c r="G26" s="10">
        <f t="shared" si="4"/>
        <v>1993744</v>
      </c>
      <c r="H26" s="10">
        <f t="shared" si="5"/>
        <v>40948</v>
      </c>
    </row>
    <row r="27" spans="1:8" ht="16.5" thickBot="1" x14ac:dyDescent="0.3">
      <c r="A27" s="9">
        <v>1443</v>
      </c>
      <c r="B27" s="11">
        <f t="shared" si="0"/>
        <v>-123.84615384615381</v>
      </c>
      <c r="C27" s="11">
        <f t="shared" si="1"/>
        <v>15337.869822485198</v>
      </c>
      <c r="D27" s="10">
        <v>30</v>
      </c>
      <c r="E27" s="11">
        <f t="shared" si="2"/>
        <v>-3.5769230769230802</v>
      </c>
      <c r="F27" s="11">
        <f t="shared" si="3"/>
        <v>12.794378698224875</v>
      </c>
      <c r="G27" s="10">
        <f t="shared" si="4"/>
        <v>2082249</v>
      </c>
      <c r="H27" s="10">
        <f t="shared" si="5"/>
        <v>43290</v>
      </c>
    </row>
    <row r="28" spans="1:8" ht="16.5" thickBot="1" x14ac:dyDescent="0.3">
      <c r="A28" s="9">
        <v>1500</v>
      </c>
      <c r="B28" s="11">
        <f t="shared" si="0"/>
        <v>-66.846153846153811</v>
      </c>
      <c r="C28" s="11">
        <f t="shared" si="1"/>
        <v>4468.4082840236642</v>
      </c>
      <c r="D28" s="10">
        <v>31.5</v>
      </c>
      <c r="E28" s="11">
        <f t="shared" si="2"/>
        <v>-2.0769230769230802</v>
      </c>
      <c r="F28" s="11">
        <f t="shared" si="3"/>
        <v>4.3136094674556347</v>
      </c>
      <c r="G28" s="10">
        <f t="shared" si="4"/>
        <v>2250000</v>
      </c>
      <c r="H28" s="10">
        <f t="shared" si="5"/>
        <v>47250</v>
      </c>
    </row>
    <row r="29" spans="1:8" ht="16.5" thickBot="1" x14ac:dyDescent="0.3">
      <c r="A29" s="9">
        <v>1526</v>
      </c>
      <c r="B29" s="11">
        <f t="shared" si="0"/>
        <v>-40.846153846153811</v>
      </c>
      <c r="C29" s="11">
        <f t="shared" si="1"/>
        <v>1668.4082840236658</v>
      </c>
      <c r="D29" s="10">
        <v>35</v>
      </c>
      <c r="E29" s="11">
        <f t="shared" si="2"/>
        <v>1.4230769230769198</v>
      </c>
      <c r="F29" s="11">
        <f t="shared" si="3"/>
        <v>2.0251479289940737</v>
      </c>
      <c r="G29" s="10">
        <f t="shared" si="4"/>
        <v>2328676</v>
      </c>
      <c r="H29" s="10">
        <f t="shared" si="5"/>
        <v>53410</v>
      </c>
    </row>
    <row r="30" spans="1:8" ht="16.5" thickBot="1" x14ac:dyDescent="0.3">
      <c r="A30" s="9">
        <v>1516</v>
      </c>
      <c r="B30" s="11">
        <f t="shared" si="0"/>
        <v>-50.846153846153811</v>
      </c>
      <c r="C30" s="11">
        <f t="shared" si="1"/>
        <v>2585.3313609467418</v>
      </c>
      <c r="D30" s="10">
        <v>34</v>
      </c>
      <c r="E30" s="11">
        <f t="shared" si="2"/>
        <v>0.4230769230769198</v>
      </c>
      <c r="F30" s="11">
        <f t="shared" si="3"/>
        <v>0.17899408284023391</v>
      </c>
      <c r="G30" s="10">
        <f t="shared" si="4"/>
        <v>2298256</v>
      </c>
      <c r="H30" s="10">
        <f t="shared" si="5"/>
        <v>51544</v>
      </c>
    </row>
    <row r="31" spans="1:8" ht="16.5" thickBot="1" x14ac:dyDescent="0.3">
      <c r="A31" s="9">
        <v>1718</v>
      </c>
      <c r="B31" s="11">
        <f t="shared" si="0"/>
        <v>151.15384615384619</v>
      </c>
      <c r="C31" s="11">
        <f t="shared" si="1"/>
        <v>22847.485207100603</v>
      </c>
      <c r="D31" s="10">
        <v>41</v>
      </c>
      <c r="E31" s="11">
        <f t="shared" si="2"/>
        <v>7.4230769230769198</v>
      </c>
      <c r="F31" s="11">
        <f t="shared" si="3"/>
        <v>55.102071005917111</v>
      </c>
      <c r="G31" s="10">
        <f t="shared" si="4"/>
        <v>2951524</v>
      </c>
      <c r="H31" s="10">
        <f t="shared" si="5"/>
        <v>70438</v>
      </c>
    </row>
    <row r="32" spans="1:8" ht="16.5" thickBot="1" x14ac:dyDescent="0.3">
      <c r="A32" s="9">
        <v>1783</v>
      </c>
      <c r="B32" s="11">
        <f t="shared" si="0"/>
        <v>216.15384615384619</v>
      </c>
      <c r="C32" s="11">
        <f t="shared" si="1"/>
        <v>46722.48520710061</v>
      </c>
      <c r="D32" s="10">
        <v>38</v>
      </c>
      <c r="E32" s="11">
        <f t="shared" si="2"/>
        <v>4.4230769230769198</v>
      </c>
      <c r="F32" s="11">
        <f t="shared" si="3"/>
        <v>19.563609467455592</v>
      </c>
      <c r="G32" s="10">
        <f t="shared" si="4"/>
        <v>3179089</v>
      </c>
      <c r="H32" s="10">
        <f t="shared" si="5"/>
        <v>67754</v>
      </c>
    </row>
    <row r="33" spans="1:8" ht="16.5" thickBot="1" x14ac:dyDescent="0.3">
      <c r="A33" s="9">
        <v>1819</v>
      </c>
      <c r="B33" s="11">
        <f t="shared" si="0"/>
        <v>252.15384615384619</v>
      </c>
      <c r="C33" s="11">
        <f t="shared" si="1"/>
        <v>63581.562130177532</v>
      </c>
      <c r="D33" s="10">
        <v>39</v>
      </c>
      <c r="E33" s="11">
        <f t="shared" si="2"/>
        <v>5.4230769230769198</v>
      </c>
      <c r="F33" s="11">
        <f t="shared" si="3"/>
        <v>29.409763313609432</v>
      </c>
      <c r="G33" s="10">
        <f t="shared" si="4"/>
        <v>3308761</v>
      </c>
      <c r="H33" s="10">
        <f t="shared" si="5"/>
        <v>70941</v>
      </c>
    </row>
    <row r="34" spans="1:8" ht="16.5" thickBot="1" x14ac:dyDescent="0.3">
      <c r="A34" s="9">
        <v>1877</v>
      </c>
      <c r="B34" s="11">
        <f t="shared" si="0"/>
        <v>310.15384615384619</v>
      </c>
      <c r="C34" s="11">
        <f t="shared" si="1"/>
        <v>96195.408284023695</v>
      </c>
      <c r="D34" s="10">
        <v>46</v>
      </c>
      <c r="E34" s="11">
        <f t="shared" si="2"/>
        <v>12.42307692307692</v>
      </c>
      <c r="F34" s="11">
        <f t="shared" si="3"/>
        <v>154.33284023668631</v>
      </c>
      <c r="G34" s="10">
        <f t="shared" si="4"/>
        <v>3523129</v>
      </c>
      <c r="H34" s="10">
        <f t="shared" si="5"/>
        <v>86342</v>
      </c>
    </row>
    <row r="35" spans="1:8" ht="16.5" thickBot="1" x14ac:dyDescent="0.3">
      <c r="A35" s="9">
        <v>1899</v>
      </c>
      <c r="B35" s="11">
        <f t="shared" si="0"/>
        <v>332.15384615384619</v>
      </c>
      <c r="C35" s="11">
        <f t="shared" si="1"/>
        <v>110326.17751479293</v>
      </c>
      <c r="D35" s="10">
        <v>51</v>
      </c>
      <c r="E35" s="11">
        <f t="shared" si="2"/>
        <v>17.42307692307692</v>
      </c>
      <c r="F35" s="11">
        <f t="shared" si="3"/>
        <v>303.56360946745554</v>
      </c>
      <c r="G35" s="10">
        <f t="shared" si="4"/>
        <v>3606201</v>
      </c>
      <c r="H35" s="10">
        <f t="shared" si="5"/>
        <v>96849</v>
      </c>
    </row>
    <row r="36" spans="1:8" ht="16.5" thickBot="1" x14ac:dyDescent="0.3">
      <c r="A36" s="9">
        <f>SUM(A23:A35)</f>
        <v>20369</v>
      </c>
      <c r="B36" s="9" t="s">
        <v>10</v>
      </c>
      <c r="C36" s="9">
        <f t="shared" ref="C36:H36" si="6">SUM(C23:C35)</f>
        <v>629565.69230769237</v>
      </c>
      <c r="D36" s="9">
        <f t="shared" si="6"/>
        <v>436.5</v>
      </c>
      <c r="E36" s="9" t="s">
        <v>10</v>
      </c>
      <c r="F36" s="9">
        <f t="shared" si="6"/>
        <v>1186.9230769230771</v>
      </c>
      <c r="G36" s="9">
        <f t="shared" si="6"/>
        <v>32544655</v>
      </c>
      <c r="H36" s="9">
        <f t="shared" si="6"/>
        <v>710005</v>
      </c>
    </row>
    <row r="37" spans="1:8" ht="15.75" x14ac:dyDescent="0.25">
      <c r="A37">
        <f>A36/13</f>
        <v>1566.8461538461538</v>
      </c>
      <c r="C37" s="12">
        <f>C36/13</f>
        <v>48428.130177514795</v>
      </c>
      <c r="D37" s="1">
        <f t="shared" ref="D37" si="7">D36/13</f>
        <v>33.57692307692308</v>
      </c>
      <c r="F37" s="12">
        <f>F36/13</f>
        <v>91.301775147929007</v>
      </c>
      <c r="H37" s="13">
        <f>H36/13</f>
        <v>54615.769230769234</v>
      </c>
    </row>
    <row r="38" spans="1:8" x14ac:dyDescent="0.25">
      <c r="C38" s="1">
        <f>C37^0.5</f>
        <v>220.06392293493906</v>
      </c>
      <c r="F38" s="1">
        <f>F37^0.5</f>
        <v>9.5551962380648678</v>
      </c>
    </row>
    <row r="40" spans="1:8" x14ac:dyDescent="0.25">
      <c r="A40" t="s">
        <v>11</v>
      </c>
      <c r="B40">
        <f>(H37-A37*D37)/(C38*F38)</f>
        <v>0.95393777859620976</v>
      </c>
      <c r="C40" s="1">
        <f>B40-1.96*B43</f>
        <v>0.90074957320615201</v>
      </c>
      <c r="D40" s="1">
        <f>B40+1.96*B43</f>
        <v>1.0071259839862674</v>
      </c>
    </row>
    <row r="41" spans="1:8" x14ac:dyDescent="0.25">
      <c r="A41" t="s">
        <v>12</v>
      </c>
      <c r="B41" s="1">
        <f>(B40*(11^0.5))/((1-B40^2)^0.5)</f>
        <v>10.546019907268029</v>
      </c>
    </row>
    <row r="42" spans="1:8" x14ac:dyDescent="0.25">
      <c r="A42" t="s">
        <v>13</v>
      </c>
      <c r="B42" s="1">
        <f>TINV(0.05,11)</f>
        <v>2.2009851600916384</v>
      </c>
    </row>
    <row r="43" spans="1:8" x14ac:dyDescent="0.25">
      <c r="A43" s="2" t="s">
        <v>14</v>
      </c>
      <c r="B43" s="1">
        <f>(1-B40^2)/(11^0.5)</f>
        <v>2.713683948472333E-2</v>
      </c>
    </row>
    <row r="44" spans="1:8" x14ac:dyDescent="0.25">
      <c r="A44" s="2" t="s">
        <v>16</v>
      </c>
      <c r="B44">
        <f>0.0414*21.97</f>
        <v>0.90955799999999998</v>
      </c>
    </row>
    <row r="45" spans="1:8" x14ac:dyDescent="0.25">
      <c r="A45" t="s">
        <v>15</v>
      </c>
      <c r="B45">
        <f>B40^2</f>
        <v>0.90999728543307135</v>
      </c>
    </row>
    <row r="46" spans="1:8" x14ac:dyDescent="0.25">
      <c r="A46" t="s">
        <v>23</v>
      </c>
      <c r="B46">
        <f>1-D68/F36</f>
        <v>0.90998620931950747</v>
      </c>
    </row>
    <row r="47" spans="1:8" x14ac:dyDescent="0.25">
      <c r="A47" t="s">
        <v>18</v>
      </c>
      <c r="B47">
        <f>B46/(1-B46)*11</f>
        <v>111.20349700686343</v>
      </c>
    </row>
    <row r="48" spans="1:8" x14ac:dyDescent="0.25">
      <c r="A48" t="s">
        <v>24</v>
      </c>
      <c r="B48">
        <f>FINV(0.05,1,11)</f>
        <v>4.8443356749436166</v>
      </c>
    </row>
    <row r="49" spans="1:4" x14ac:dyDescent="0.25">
      <c r="A49" t="s">
        <v>28</v>
      </c>
      <c r="B49">
        <f>F38*((1-B45)^0.5)</f>
        <v>2.8666021014596628</v>
      </c>
    </row>
    <row r="50" spans="1:4" x14ac:dyDescent="0.25">
      <c r="A50" t="s">
        <v>29</v>
      </c>
      <c r="B50">
        <f>B49*((G36/(13*G36-A36^2))^0.5)</f>
        <v>5.7163004593264768</v>
      </c>
      <c r="C50">
        <f>B50*2</f>
        <v>11.432600918652954</v>
      </c>
      <c r="D50">
        <v>31.321999999999999</v>
      </c>
    </row>
    <row r="51" spans="1:4" x14ac:dyDescent="0.25">
      <c r="A51" t="s">
        <v>30</v>
      </c>
      <c r="B51">
        <f>B49*((13/(13*G36-A36^2))^0.5)</f>
        <v>3.6128246896912691E-3</v>
      </c>
      <c r="C51">
        <f>B51*2</f>
        <v>7.2256493793825382E-3</v>
      </c>
      <c r="D51">
        <v>4.1399999999999999E-2</v>
      </c>
    </row>
    <row r="53" spans="1:4" ht="15.75" thickBot="1" x14ac:dyDescent="0.3"/>
    <row r="54" spans="1:4" ht="19.5" thickBot="1" x14ac:dyDescent="0.3">
      <c r="A54" s="15" t="s">
        <v>5</v>
      </c>
      <c r="B54" s="16" t="s">
        <v>19</v>
      </c>
      <c r="C54" s="16" t="s">
        <v>20</v>
      </c>
      <c r="D54" s="16" t="s">
        <v>21</v>
      </c>
    </row>
    <row r="55" spans="1:4" ht="16.5" thickBot="1" x14ac:dyDescent="0.3">
      <c r="A55" s="17">
        <v>14</v>
      </c>
      <c r="B55" s="19">
        <f t="shared" ref="B55:B67" si="8">0.0414*A23-31.322</f>
        <v>18.399400000000004</v>
      </c>
      <c r="C55" s="19">
        <f>A55-B55</f>
        <v>-4.3994000000000035</v>
      </c>
      <c r="D55" s="19">
        <f>C55^2</f>
        <v>19.35472036000003</v>
      </c>
    </row>
    <row r="56" spans="1:4" ht="16.5" thickBot="1" x14ac:dyDescent="0.3">
      <c r="A56" s="17">
        <v>21</v>
      </c>
      <c r="B56" s="19">
        <f t="shared" si="8"/>
        <v>22.498000000000001</v>
      </c>
      <c r="C56" s="19">
        <f t="shared" ref="C56:C67" si="9">A56-B56</f>
        <v>-1.4980000000000011</v>
      </c>
      <c r="D56" s="19">
        <f t="shared" ref="D56:D67" si="10">C56^2</f>
        <v>2.2440040000000034</v>
      </c>
    </row>
    <row r="57" spans="1:4" ht="16.5" thickBot="1" x14ac:dyDescent="0.3">
      <c r="A57" s="17">
        <v>27</v>
      </c>
      <c r="B57" s="19">
        <f t="shared" si="8"/>
        <v>25.602999999999998</v>
      </c>
      <c r="C57" s="19">
        <f t="shared" si="9"/>
        <v>1.397000000000002</v>
      </c>
      <c r="D57" s="19">
        <f t="shared" si="10"/>
        <v>1.9516090000000057</v>
      </c>
    </row>
    <row r="58" spans="1:4" ht="16.5" thickBot="1" x14ac:dyDescent="0.3">
      <c r="A58" s="17">
        <v>29</v>
      </c>
      <c r="B58" s="19">
        <f t="shared" si="8"/>
        <v>27.134800000000002</v>
      </c>
      <c r="C58" s="19">
        <f t="shared" si="9"/>
        <v>1.865199999999998</v>
      </c>
      <c r="D58" s="19">
        <f t="shared" si="10"/>
        <v>3.4789710399999922</v>
      </c>
    </row>
    <row r="59" spans="1:4" ht="16.5" thickBot="1" x14ac:dyDescent="0.3">
      <c r="A59" s="17">
        <v>30</v>
      </c>
      <c r="B59" s="19">
        <f t="shared" si="8"/>
        <v>28.418200000000002</v>
      </c>
      <c r="C59" s="19">
        <f t="shared" si="9"/>
        <v>1.5817999999999977</v>
      </c>
      <c r="D59" s="19">
        <f t="shared" si="10"/>
        <v>2.5020912399999924</v>
      </c>
    </row>
    <row r="60" spans="1:4" ht="16.5" thickBot="1" x14ac:dyDescent="0.3">
      <c r="A60" s="17">
        <v>31.5</v>
      </c>
      <c r="B60" s="19">
        <f t="shared" si="8"/>
        <v>30.778000000000002</v>
      </c>
      <c r="C60" s="19">
        <f t="shared" si="9"/>
        <v>0.72199999999999775</v>
      </c>
      <c r="D60" s="19">
        <f t="shared" si="10"/>
        <v>0.52128399999999675</v>
      </c>
    </row>
    <row r="61" spans="1:4" ht="16.5" thickBot="1" x14ac:dyDescent="0.3">
      <c r="A61" s="17">
        <v>35</v>
      </c>
      <c r="B61" s="19">
        <f t="shared" si="8"/>
        <v>31.854400000000002</v>
      </c>
      <c r="C61" s="19">
        <f t="shared" si="9"/>
        <v>3.1455999999999982</v>
      </c>
      <c r="D61" s="19">
        <f t="shared" si="10"/>
        <v>9.8947993599999879</v>
      </c>
    </row>
    <row r="62" spans="1:4" ht="16.5" thickBot="1" x14ac:dyDescent="0.3">
      <c r="A62" s="17">
        <v>34</v>
      </c>
      <c r="B62" s="19">
        <f t="shared" si="8"/>
        <v>31.4404</v>
      </c>
      <c r="C62" s="19">
        <f t="shared" si="9"/>
        <v>2.5595999999999997</v>
      </c>
      <c r="D62" s="19">
        <f t="shared" si="10"/>
        <v>6.5515521599999982</v>
      </c>
    </row>
    <row r="63" spans="1:4" ht="16.5" thickBot="1" x14ac:dyDescent="0.3">
      <c r="A63" s="17">
        <v>41</v>
      </c>
      <c r="B63" s="19">
        <f t="shared" si="8"/>
        <v>39.80319999999999</v>
      </c>
      <c r="C63" s="19">
        <f t="shared" si="9"/>
        <v>1.1968000000000103</v>
      </c>
      <c r="D63" s="19">
        <f t="shared" si="10"/>
        <v>1.4323302400000246</v>
      </c>
    </row>
    <row r="64" spans="1:4" ht="16.5" thickBot="1" x14ac:dyDescent="0.3">
      <c r="A64" s="17">
        <v>38</v>
      </c>
      <c r="B64" s="19">
        <f t="shared" si="8"/>
        <v>42.494199999999992</v>
      </c>
      <c r="C64" s="19">
        <f t="shared" si="9"/>
        <v>-4.4941999999999922</v>
      </c>
      <c r="D64" s="19">
        <f t="shared" si="10"/>
        <v>20.197833639999931</v>
      </c>
    </row>
    <row r="65" spans="1:4" ht="16.5" thickBot="1" x14ac:dyDescent="0.3">
      <c r="A65" s="17">
        <v>39</v>
      </c>
      <c r="B65" s="19">
        <f t="shared" si="8"/>
        <v>43.9846</v>
      </c>
      <c r="C65" s="19">
        <f t="shared" si="9"/>
        <v>-4.9846000000000004</v>
      </c>
      <c r="D65" s="19">
        <f t="shared" si="10"/>
        <v>24.846237160000005</v>
      </c>
    </row>
    <row r="66" spans="1:4" ht="16.5" thickBot="1" x14ac:dyDescent="0.3">
      <c r="A66" s="17">
        <v>46</v>
      </c>
      <c r="B66" s="19">
        <f t="shared" si="8"/>
        <v>46.385799999999989</v>
      </c>
      <c r="C66" s="19">
        <f t="shared" si="9"/>
        <v>-0.38579999999998904</v>
      </c>
      <c r="D66" s="19">
        <f t="shared" si="10"/>
        <v>0.14884163999999153</v>
      </c>
    </row>
    <row r="67" spans="1:4" ht="16.5" thickBot="1" x14ac:dyDescent="0.3">
      <c r="A67" s="17">
        <v>51</v>
      </c>
      <c r="B67" s="19">
        <f t="shared" si="8"/>
        <v>47.296599999999998</v>
      </c>
      <c r="C67" s="19">
        <f t="shared" si="9"/>
        <v>3.703400000000002</v>
      </c>
      <c r="D67" s="19">
        <f t="shared" si="10"/>
        <v>13.715171560000014</v>
      </c>
    </row>
    <row r="68" spans="1:4" ht="19.5" thickBot="1" x14ac:dyDescent="0.35">
      <c r="A68" s="17" t="s">
        <v>22</v>
      </c>
      <c r="B68" s="18"/>
      <c r="C68" s="19"/>
      <c r="D68" s="19">
        <f>SUM(D55:D67)</f>
        <v>106.83944539999997</v>
      </c>
    </row>
    <row r="69" spans="1:4" ht="18.75" x14ac:dyDescent="0.3">
      <c r="A69" s="23"/>
      <c r="B69" s="24"/>
      <c r="C69" s="25"/>
      <c r="D69" s="25">
        <f>D68/13</f>
        <v>8.2184188769230744</v>
      </c>
    </row>
    <row r="70" spans="1:4" ht="15.75" thickBot="1" x14ac:dyDescent="0.3"/>
    <row r="71" spans="1:4" ht="19.5" thickBot="1" x14ac:dyDescent="0.3">
      <c r="A71" s="7" t="s">
        <v>25</v>
      </c>
      <c r="B71" s="8" t="s">
        <v>26</v>
      </c>
      <c r="C71" s="8" t="s">
        <v>27</v>
      </c>
    </row>
    <row r="72" spans="1:4" ht="16.5" thickBot="1" x14ac:dyDescent="0.3">
      <c r="A72" s="22">
        <f>A55-B55</f>
        <v>-4.3994000000000035</v>
      </c>
      <c r="B72" s="11">
        <f>A72-$D$69</f>
        <v>-12.617818876923078</v>
      </c>
      <c r="C72" s="11">
        <f>B72^2</f>
        <v>159.20935321083635</v>
      </c>
    </row>
    <row r="73" spans="1:4" ht="16.5" thickBot="1" x14ac:dyDescent="0.3">
      <c r="A73" s="22">
        <f t="shared" ref="A73:A84" si="11">A56-B56</f>
        <v>-1.4980000000000011</v>
      </c>
      <c r="B73" s="11">
        <f t="shared" ref="B73:B84" si="12">A73-$D$69</f>
        <v>-9.7164188769230755</v>
      </c>
      <c r="C73" s="11">
        <f t="shared" ref="C73:C84" si="13">B73^2</f>
        <v>94.408795791827075</v>
      </c>
    </row>
    <row r="74" spans="1:4" ht="16.5" thickBot="1" x14ac:dyDescent="0.3">
      <c r="A74" s="22">
        <f t="shared" si="11"/>
        <v>1.397000000000002</v>
      </c>
      <c r="B74" s="11">
        <f t="shared" si="12"/>
        <v>-6.8214188769230724</v>
      </c>
      <c r="C74" s="11">
        <f t="shared" si="13"/>
        <v>46.531755494442429</v>
      </c>
    </row>
    <row r="75" spans="1:4" ht="16.5" thickBot="1" x14ac:dyDescent="0.3">
      <c r="A75" s="22">
        <f t="shared" si="11"/>
        <v>1.865199999999998</v>
      </c>
      <c r="B75" s="11">
        <f t="shared" si="12"/>
        <v>-6.3532188769230764</v>
      </c>
      <c r="C75" s="11">
        <f t="shared" si="13"/>
        <v>40.363390098091713</v>
      </c>
    </row>
    <row r="76" spans="1:4" ht="16.5" thickBot="1" x14ac:dyDescent="0.3">
      <c r="A76" s="22">
        <f t="shared" si="11"/>
        <v>1.5817999999999977</v>
      </c>
      <c r="B76" s="11">
        <f t="shared" si="12"/>
        <v>-6.6366188769230767</v>
      </c>
      <c r="C76" s="11">
        <f t="shared" si="13"/>
        <v>44.044710117531721</v>
      </c>
    </row>
    <row r="77" spans="1:4" ht="16.5" thickBot="1" x14ac:dyDescent="0.3">
      <c r="A77" s="22">
        <f t="shared" si="11"/>
        <v>0.72199999999999775</v>
      </c>
      <c r="B77" s="11">
        <f t="shared" si="12"/>
        <v>-7.4964188769230766</v>
      </c>
      <c r="C77" s="11">
        <f t="shared" si="13"/>
        <v>56.196295978288639</v>
      </c>
    </row>
    <row r="78" spans="1:4" ht="16.5" thickBot="1" x14ac:dyDescent="0.3">
      <c r="A78" s="22">
        <f t="shared" si="11"/>
        <v>3.1455999999999982</v>
      </c>
      <c r="B78" s="11">
        <f t="shared" si="12"/>
        <v>-5.0728188769230762</v>
      </c>
      <c r="C78" s="11">
        <f t="shared" si="13"/>
        <v>25.733491358067099</v>
      </c>
    </row>
    <row r="79" spans="1:4" ht="16.5" thickBot="1" x14ac:dyDescent="0.3">
      <c r="A79" s="22">
        <f t="shared" si="11"/>
        <v>2.5595999999999997</v>
      </c>
      <c r="B79" s="11">
        <f t="shared" si="12"/>
        <v>-5.6588188769230747</v>
      </c>
      <c r="C79" s="11">
        <f t="shared" si="13"/>
        <v>32.022231081820927</v>
      </c>
    </row>
    <row r="80" spans="1:4" ht="16.5" thickBot="1" x14ac:dyDescent="0.3">
      <c r="A80" s="22">
        <f>A63-B63</f>
        <v>1.1968000000000103</v>
      </c>
      <c r="B80" s="11">
        <f>A80-$D$69</f>
        <v>-7.0216188769230641</v>
      </c>
      <c r="C80" s="11">
        <f t="shared" si="13"/>
        <v>49.30313165276231</v>
      </c>
    </row>
    <row r="81" spans="1:3" ht="16.5" thickBot="1" x14ac:dyDescent="0.3">
      <c r="A81" s="22">
        <f t="shared" si="11"/>
        <v>-4.4941999999999922</v>
      </c>
      <c r="B81" s="11">
        <f t="shared" si="12"/>
        <v>-12.712618876923067</v>
      </c>
      <c r="C81" s="11">
        <f t="shared" si="13"/>
        <v>161.6106787099007</v>
      </c>
    </row>
    <row r="82" spans="1:3" ht="16.5" thickBot="1" x14ac:dyDescent="0.3">
      <c r="A82" s="22">
        <f t="shared" si="11"/>
        <v>-4.9846000000000004</v>
      </c>
      <c r="B82" s="11">
        <f t="shared" si="12"/>
        <v>-13.203018876923075</v>
      </c>
      <c r="C82" s="11">
        <f t="shared" si="13"/>
        <v>174.31970746438705</v>
      </c>
    </row>
    <row r="83" spans="1:3" ht="16.5" thickBot="1" x14ac:dyDescent="0.3">
      <c r="A83" s="22">
        <f t="shared" si="11"/>
        <v>-0.38579999999998904</v>
      </c>
      <c r="B83" s="11">
        <f t="shared" si="12"/>
        <v>-8.6042188769230634</v>
      </c>
      <c r="C83" s="11">
        <f t="shared" si="13"/>
        <v>74.032582481999185</v>
      </c>
    </row>
    <row r="84" spans="1:3" ht="16.5" thickBot="1" x14ac:dyDescent="0.3">
      <c r="A84" s="22">
        <f t="shared" si="11"/>
        <v>3.703400000000002</v>
      </c>
      <c r="B84" s="11">
        <f t="shared" si="12"/>
        <v>-4.5150188769230724</v>
      </c>
      <c r="C84" s="11">
        <f t="shared" si="13"/>
        <v>20.385395458971683</v>
      </c>
    </row>
    <row r="85" spans="1:3" ht="19.5" thickBot="1" x14ac:dyDescent="0.35">
      <c r="A85" s="20"/>
      <c r="B85" s="21"/>
      <c r="C85" s="11">
        <f>SUM(C72:C84)</f>
        <v>978.16151889892683</v>
      </c>
    </row>
    <row r="86" spans="1:3" ht="15.75" x14ac:dyDescent="0.25">
      <c r="C86" s="12">
        <f>(C85/11)^0.5</f>
        <v>9.429940320349699</v>
      </c>
    </row>
    <row r="87" spans="1:3" x14ac:dyDescent="0.25">
      <c r="C87" s="26">
        <f>C86/D37*100</f>
        <v>28.084587437467601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ЛР№6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Водопьянов</dc:creator>
  <cp:lastModifiedBy>Admin</cp:lastModifiedBy>
  <cp:lastPrinted>2017-12-24T11:53:16Z</cp:lastPrinted>
  <dcterms:created xsi:type="dcterms:W3CDTF">2017-12-22T07:52:16Z</dcterms:created>
  <dcterms:modified xsi:type="dcterms:W3CDTF">2021-04-20T03:47:59Z</dcterms:modified>
</cp:coreProperties>
</file>