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\Desktop\Щеглов\слешкин\Работы\Производств_менеджмент\"/>
    </mc:Choice>
  </mc:AlternateContent>
  <xr:revisionPtr revIDLastSave="0" documentId="13_ncr:1_{42C52CB5-8B4D-4F4D-A56F-7DF81B6A0B99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Оценка критериев" sheetId="3" r:id="rId1"/>
    <sheet name="Локальные приоритеты" sheetId="1" r:id="rId2"/>
    <sheet name="Итог" sheetId="7" r:id="rId3"/>
    <sheet name="Оценка конкурентов" sheetId="8" r:id="rId4"/>
    <sheet name="Компоненты вектора" sheetId="9" r:id="rId5"/>
  </sheets>
  <calcPr calcId="181029"/>
</workbook>
</file>

<file path=xl/calcChain.xml><?xml version="1.0" encoding="utf-8"?>
<calcChain xmlns="http://schemas.openxmlformats.org/spreadsheetml/2006/main">
  <c r="B3" i="7" l="1"/>
  <c r="G3" i="7" s="1"/>
  <c r="G6" i="7"/>
  <c r="G5" i="7"/>
  <c r="G4" i="7"/>
  <c r="F4" i="7"/>
  <c r="F5" i="7"/>
  <c r="F6" i="7"/>
  <c r="F3" i="7"/>
  <c r="E4" i="7"/>
  <c r="E5" i="7"/>
  <c r="E6" i="7"/>
  <c r="E3" i="7"/>
  <c r="D4" i="7"/>
  <c r="D5" i="7"/>
  <c r="D6" i="7"/>
  <c r="D3" i="7"/>
  <c r="C4" i="7"/>
  <c r="C5" i="7"/>
  <c r="C6" i="7"/>
  <c r="C3" i="7"/>
  <c r="B4" i="7"/>
  <c r="B5" i="7"/>
  <c r="B6" i="7"/>
  <c r="A4" i="7"/>
  <c r="A5" i="7"/>
  <c r="A6" i="7"/>
  <c r="A3" i="7"/>
  <c r="F2" i="7"/>
  <c r="E2" i="7"/>
  <c r="D2" i="7"/>
  <c r="C2" i="7"/>
  <c r="B2" i="7"/>
  <c r="P87" i="1" l="1"/>
  <c r="P84" i="1"/>
  <c r="P85" i="1"/>
  <c r="P86" i="1"/>
  <c r="P83" i="1"/>
  <c r="O84" i="1"/>
  <c r="O85" i="1"/>
  <c r="O86" i="1"/>
  <c r="O83" i="1"/>
  <c r="N84" i="1"/>
  <c r="N85" i="1"/>
  <c r="N86" i="1"/>
  <c r="N83" i="1"/>
  <c r="M84" i="1"/>
  <c r="M85" i="1"/>
  <c r="M86" i="1"/>
  <c r="M83" i="1"/>
  <c r="L84" i="1"/>
  <c r="L85" i="1"/>
  <c r="L86" i="1"/>
  <c r="L83" i="1"/>
  <c r="D84" i="1"/>
  <c r="D85" i="1"/>
  <c r="D86" i="1"/>
  <c r="D83" i="1"/>
  <c r="B84" i="1"/>
  <c r="B85" i="1"/>
  <c r="B86" i="1"/>
  <c r="B83" i="1"/>
  <c r="N77" i="1"/>
  <c r="M77" i="1"/>
  <c r="M78" i="1" s="1"/>
  <c r="M76" i="1"/>
  <c r="L77" i="1"/>
  <c r="L76" i="1"/>
  <c r="N69" i="1"/>
  <c r="N70" i="1" s="1"/>
  <c r="M69" i="1"/>
  <c r="M68" i="1"/>
  <c r="L69" i="1"/>
  <c r="L68" i="1"/>
  <c r="Q60" i="1"/>
  <c r="Q61" i="1"/>
  <c r="Q63" i="1" s="1"/>
  <c r="Q62" i="1"/>
  <c r="Q59" i="1"/>
  <c r="N62" i="1"/>
  <c r="N63" i="1" s="1"/>
  <c r="M62" i="1"/>
  <c r="M61" i="1"/>
  <c r="L62" i="1"/>
  <c r="L61" i="1"/>
  <c r="Q53" i="1"/>
  <c r="Q54" i="1"/>
  <c r="Q55" i="1"/>
  <c r="Q52" i="1"/>
  <c r="Q56" i="1" s="1"/>
  <c r="N55" i="1"/>
  <c r="M55" i="1"/>
  <c r="M54" i="1"/>
  <c r="M56" i="1" s="1"/>
  <c r="L55" i="1"/>
  <c r="L56" i="1" s="1"/>
  <c r="L54" i="1"/>
  <c r="D77" i="1"/>
  <c r="D78" i="1" s="1"/>
  <c r="C77" i="1"/>
  <c r="C76" i="1"/>
  <c r="C78" i="1" s="1"/>
  <c r="B77" i="1"/>
  <c r="B76" i="1"/>
  <c r="F66" i="1"/>
  <c r="D69" i="1"/>
  <c r="C69" i="1"/>
  <c r="C68" i="1"/>
  <c r="B69" i="1"/>
  <c r="B68" i="1"/>
  <c r="B67" i="1"/>
  <c r="B70" i="1" s="1"/>
  <c r="C70" i="1"/>
  <c r="D62" i="1"/>
  <c r="D63" i="1" s="1"/>
  <c r="C62" i="1"/>
  <c r="C61" i="1"/>
  <c r="B62" i="1"/>
  <c r="B61" i="1"/>
  <c r="D55" i="1"/>
  <c r="D56" i="1" s="1"/>
  <c r="C55" i="1"/>
  <c r="C56" i="1" s="1"/>
  <c r="C54" i="1"/>
  <c r="B55" i="1"/>
  <c r="B54" i="1"/>
  <c r="K84" i="1"/>
  <c r="K85" i="1"/>
  <c r="K86" i="1"/>
  <c r="K87" i="1"/>
  <c r="K83" i="1"/>
  <c r="A84" i="1"/>
  <c r="A85" i="1"/>
  <c r="A86" i="1"/>
  <c r="A87" i="1"/>
  <c r="A83" i="1"/>
  <c r="X42" i="1"/>
  <c r="X43" i="1"/>
  <c r="X44" i="1"/>
  <c r="X41" i="1"/>
  <c r="W42" i="1"/>
  <c r="W43" i="1"/>
  <c r="W44" i="1"/>
  <c r="W41" i="1"/>
  <c r="V42" i="1"/>
  <c r="V43" i="1"/>
  <c r="V44" i="1"/>
  <c r="V41" i="1"/>
  <c r="U42" i="1"/>
  <c r="U43" i="1"/>
  <c r="U44" i="1"/>
  <c r="U45" i="1"/>
  <c r="U41" i="1"/>
  <c r="N42" i="1"/>
  <c r="N43" i="1"/>
  <c r="N44" i="1"/>
  <c r="N41" i="1"/>
  <c r="M42" i="1"/>
  <c r="M43" i="1"/>
  <c r="M44" i="1"/>
  <c r="M41" i="1"/>
  <c r="L42" i="1"/>
  <c r="L43" i="1"/>
  <c r="L44" i="1"/>
  <c r="L41" i="1"/>
  <c r="K42" i="1"/>
  <c r="K43" i="1"/>
  <c r="K44" i="1"/>
  <c r="K45" i="1"/>
  <c r="K41" i="1"/>
  <c r="B41" i="1"/>
  <c r="K75" i="1"/>
  <c r="K76" i="1"/>
  <c r="K77" i="1"/>
  <c r="K78" i="1"/>
  <c r="K74" i="1"/>
  <c r="M73" i="1"/>
  <c r="N73" i="1"/>
  <c r="O73" i="1"/>
  <c r="P73" i="1"/>
  <c r="Q73" i="1"/>
  <c r="L73" i="1"/>
  <c r="A75" i="1"/>
  <c r="A76" i="1"/>
  <c r="A77" i="1"/>
  <c r="A78" i="1"/>
  <c r="A74" i="1"/>
  <c r="C73" i="1"/>
  <c r="D73" i="1"/>
  <c r="E73" i="1"/>
  <c r="F73" i="1"/>
  <c r="G73" i="1"/>
  <c r="B73" i="1"/>
  <c r="O78" i="1"/>
  <c r="E78" i="1"/>
  <c r="N78" i="1"/>
  <c r="L78" i="1"/>
  <c r="P75" i="1"/>
  <c r="L75" i="1"/>
  <c r="B75" i="1"/>
  <c r="P74" i="1"/>
  <c r="F74" i="1"/>
  <c r="F52" i="1"/>
  <c r="M51" i="1"/>
  <c r="N51" i="1"/>
  <c r="N65" i="1" s="1"/>
  <c r="O51" i="1"/>
  <c r="P51" i="1"/>
  <c r="Q51" i="1"/>
  <c r="L51" i="1"/>
  <c r="K53" i="1"/>
  <c r="K54" i="1"/>
  <c r="K55" i="1"/>
  <c r="K69" i="1" s="1"/>
  <c r="K56" i="1"/>
  <c r="K52" i="1"/>
  <c r="K66" i="1" s="1"/>
  <c r="C65" i="1"/>
  <c r="D65" i="1"/>
  <c r="E65" i="1"/>
  <c r="F65" i="1"/>
  <c r="G65" i="1"/>
  <c r="B65" i="1"/>
  <c r="C58" i="1"/>
  <c r="D58" i="1"/>
  <c r="E58" i="1"/>
  <c r="F58" i="1"/>
  <c r="G58" i="1"/>
  <c r="B58" i="1"/>
  <c r="C51" i="1"/>
  <c r="D51" i="1"/>
  <c r="E51" i="1"/>
  <c r="F51" i="1"/>
  <c r="G51" i="1"/>
  <c r="B51" i="1"/>
  <c r="A67" i="1"/>
  <c r="A68" i="1"/>
  <c r="A69" i="1"/>
  <c r="A70" i="1"/>
  <c r="A66" i="1"/>
  <c r="A60" i="1"/>
  <c r="A61" i="1"/>
  <c r="A62" i="1"/>
  <c r="A63" i="1"/>
  <c r="A59" i="1"/>
  <c r="A53" i="1"/>
  <c r="A54" i="1"/>
  <c r="A55" i="1"/>
  <c r="A56" i="1"/>
  <c r="A52" i="1"/>
  <c r="O70" i="1"/>
  <c r="E70" i="1"/>
  <c r="D70" i="1"/>
  <c r="F69" i="1"/>
  <c r="M70" i="1"/>
  <c r="L70" i="1"/>
  <c r="P67" i="1"/>
  <c r="L67" i="1"/>
  <c r="P66" i="1"/>
  <c r="O63" i="1"/>
  <c r="E63" i="1"/>
  <c r="M63" i="1"/>
  <c r="L63" i="1"/>
  <c r="C63" i="1"/>
  <c r="F61" i="1"/>
  <c r="P60" i="1"/>
  <c r="L60" i="1"/>
  <c r="B60" i="1"/>
  <c r="F60" i="1" s="1"/>
  <c r="P59" i="1"/>
  <c r="F59" i="1"/>
  <c r="O56" i="1"/>
  <c r="N56" i="1"/>
  <c r="E56" i="1"/>
  <c r="P55" i="1"/>
  <c r="K68" i="1"/>
  <c r="F54" i="1"/>
  <c r="P53" i="1"/>
  <c r="L53" i="1"/>
  <c r="K67" i="1"/>
  <c r="B53" i="1"/>
  <c r="B56" i="1" s="1"/>
  <c r="P52" i="1"/>
  <c r="O65" i="1"/>
  <c r="M65" i="1"/>
  <c r="L65" i="1"/>
  <c r="F45" i="1"/>
  <c r="F42" i="1"/>
  <c r="F43" i="1"/>
  <c r="F44" i="1"/>
  <c r="F41" i="1"/>
  <c r="G28" i="1"/>
  <c r="G29" i="1"/>
  <c r="G30" i="1"/>
  <c r="G27" i="1"/>
  <c r="G18" i="1"/>
  <c r="E42" i="1"/>
  <c r="E43" i="1"/>
  <c r="E44" i="1"/>
  <c r="E41" i="1"/>
  <c r="D42" i="1"/>
  <c r="D45" i="1" s="1"/>
  <c r="D43" i="1"/>
  <c r="D44" i="1"/>
  <c r="D41" i="1"/>
  <c r="C42" i="1"/>
  <c r="C43" i="1"/>
  <c r="C44" i="1"/>
  <c r="C41" i="1"/>
  <c r="B42" i="1"/>
  <c r="B43" i="1"/>
  <c r="B44" i="1"/>
  <c r="I26" i="1"/>
  <c r="U28" i="1"/>
  <c r="U29" i="1"/>
  <c r="U30" i="1"/>
  <c r="U31" i="1"/>
  <c r="U27" i="1"/>
  <c r="K28" i="1"/>
  <c r="K29" i="1"/>
  <c r="K30" i="1"/>
  <c r="K31" i="1"/>
  <c r="K27" i="1"/>
  <c r="A28" i="1"/>
  <c r="A29" i="1"/>
  <c r="A30" i="1"/>
  <c r="A31" i="1"/>
  <c r="A45" i="1" s="1"/>
  <c r="A27" i="1"/>
  <c r="A41" i="1" s="1"/>
  <c r="A42" i="1"/>
  <c r="A43" i="1"/>
  <c r="A44" i="1"/>
  <c r="M45" i="1"/>
  <c r="W45" i="1"/>
  <c r="X30" i="1"/>
  <c r="W30" i="1"/>
  <c r="W29" i="1"/>
  <c r="V30" i="1"/>
  <c r="V29" i="1"/>
  <c r="V28" i="1"/>
  <c r="X21" i="1"/>
  <c r="W21" i="1"/>
  <c r="W20" i="1"/>
  <c r="V21" i="1"/>
  <c r="V20" i="1"/>
  <c r="V19" i="1"/>
  <c r="X14" i="1"/>
  <c r="W14" i="1"/>
  <c r="W13" i="1"/>
  <c r="V14" i="1"/>
  <c r="V13" i="1"/>
  <c r="X7" i="1"/>
  <c r="W7" i="1"/>
  <c r="W6" i="1"/>
  <c r="V7" i="1"/>
  <c r="V6" i="1"/>
  <c r="V5" i="1"/>
  <c r="N30" i="1"/>
  <c r="N31" i="1" s="1"/>
  <c r="M30" i="1"/>
  <c r="M29" i="1"/>
  <c r="L30" i="1"/>
  <c r="L29" i="1"/>
  <c r="N21" i="1"/>
  <c r="M21" i="1"/>
  <c r="M20" i="1"/>
  <c r="L21" i="1"/>
  <c r="L20" i="1"/>
  <c r="L19" i="1"/>
  <c r="N14" i="1"/>
  <c r="M14" i="1"/>
  <c r="M13" i="1"/>
  <c r="L14" i="1"/>
  <c r="L13" i="1"/>
  <c r="N7" i="1"/>
  <c r="M7" i="1"/>
  <c r="M6" i="1"/>
  <c r="L7" i="1"/>
  <c r="L6" i="1"/>
  <c r="L5" i="1"/>
  <c r="D30" i="1"/>
  <c r="C30" i="1"/>
  <c r="C29" i="1"/>
  <c r="C31" i="1" s="1"/>
  <c r="B30" i="1"/>
  <c r="F30" i="1" s="1"/>
  <c r="B29" i="1"/>
  <c r="B28" i="1"/>
  <c r="D21" i="1"/>
  <c r="C21" i="1"/>
  <c r="C20" i="1"/>
  <c r="B21" i="1"/>
  <c r="B20" i="1"/>
  <c r="D14" i="1"/>
  <c r="C14" i="1"/>
  <c r="C13" i="1"/>
  <c r="B14" i="1"/>
  <c r="B13" i="1"/>
  <c r="D7" i="1"/>
  <c r="C7" i="1"/>
  <c r="C6" i="1"/>
  <c r="B7" i="1"/>
  <c r="B6" i="1"/>
  <c r="B5" i="1"/>
  <c r="W26" i="1"/>
  <c r="X26" i="1"/>
  <c r="Y26" i="1"/>
  <c r="Z26" i="1"/>
  <c r="AA26" i="1"/>
  <c r="V26" i="1"/>
  <c r="M26" i="1"/>
  <c r="N26" i="1"/>
  <c r="O26" i="1"/>
  <c r="P26" i="1"/>
  <c r="Q26" i="1"/>
  <c r="L26" i="1"/>
  <c r="Y31" i="1"/>
  <c r="X31" i="1"/>
  <c r="O31" i="1"/>
  <c r="M31" i="1"/>
  <c r="Z28" i="1"/>
  <c r="L28" i="1"/>
  <c r="P28" i="1" s="1"/>
  <c r="Z27" i="1"/>
  <c r="P27" i="1"/>
  <c r="C26" i="1"/>
  <c r="D26" i="1"/>
  <c r="E26" i="1"/>
  <c r="F26" i="1"/>
  <c r="G26" i="1"/>
  <c r="B26" i="1"/>
  <c r="B17" i="1"/>
  <c r="E31" i="1"/>
  <c r="D31" i="1"/>
  <c r="F27" i="1"/>
  <c r="F32" i="3"/>
  <c r="F28" i="3"/>
  <c r="F29" i="3"/>
  <c r="F30" i="3"/>
  <c r="F31" i="3"/>
  <c r="S5" i="3"/>
  <c r="S6" i="3"/>
  <c r="S7" i="3"/>
  <c r="E30" i="3" s="1"/>
  <c r="S8" i="3"/>
  <c r="E31" i="3" s="1"/>
  <c r="S4" i="3"/>
  <c r="H21" i="3"/>
  <c r="U3" i="3"/>
  <c r="U5" i="3" s="1"/>
  <c r="U7" i="3" s="1"/>
  <c r="S9" i="3"/>
  <c r="R5" i="3"/>
  <c r="R4" i="3"/>
  <c r="P8" i="3"/>
  <c r="O8" i="3"/>
  <c r="O7" i="3"/>
  <c r="N8" i="3"/>
  <c r="N7" i="3"/>
  <c r="N6" i="3"/>
  <c r="M8" i="3"/>
  <c r="M7" i="3"/>
  <c r="M6" i="3"/>
  <c r="M5" i="3"/>
  <c r="D29" i="3"/>
  <c r="D27" i="3"/>
  <c r="D32" i="3"/>
  <c r="E29" i="3"/>
  <c r="B28" i="3"/>
  <c r="B27" i="3"/>
  <c r="E23" i="3"/>
  <c r="D23" i="3"/>
  <c r="D22" i="3"/>
  <c r="C23" i="3"/>
  <c r="C22" i="3"/>
  <c r="C21" i="3"/>
  <c r="B23" i="3"/>
  <c r="B22" i="3"/>
  <c r="B21" i="3"/>
  <c r="D15" i="3"/>
  <c r="D14" i="3"/>
  <c r="E15" i="3"/>
  <c r="C15" i="3"/>
  <c r="C14" i="3"/>
  <c r="C13" i="3"/>
  <c r="B15" i="3"/>
  <c r="B14" i="3"/>
  <c r="B13" i="3"/>
  <c r="B12" i="3"/>
  <c r="E7" i="3"/>
  <c r="D7" i="3"/>
  <c r="D6" i="3"/>
  <c r="C7" i="3"/>
  <c r="C6" i="3"/>
  <c r="C5" i="3"/>
  <c r="B7" i="3"/>
  <c r="B6" i="3"/>
  <c r="B5" i="3"/>
  <c r="B4" i="3"/>
  <c r="B78" i="1" l="1"/>
  <c r="P77" i="1"/>
  <c r="P69" i="1"/>
  <c r="P62" i="1"/>
  <c r="F77" i="1"/>
  <c r="F76" i="1"/>
  <c r="F68" i="1"/>
  <c r="F62" i="1"/>
  <c r="F55" i="1"/>
  <c r="P30" i="1"/>
  <c r="V45" i="1"/>
  <c r="N45" i="1"/>
  <c r="X45" i="1"/>
  <c r="P76" i="1"/>
  <c r="F75" i="1"/>
  <c r="P54" i="1"/>
  <c r="S51" i="1" s="1"/>
  <c r="S53" i="1" s="1"/>
  <c r="S55" i="1" s="1"/>
  <c r="K62" i="1"/>
  <c r="L58" i="1"/>
  <c r="K59" i="1"/>
  <c r="K60" i="1"/>
  <c r="O58" i="1"/>
  <c r="F53" i="1"/>
  <c r="P61" i="1"/>
  <c r="B63" i="1"/>
  <c r="M58" i="1"/>
  <c r="F67" i="1"/>
  <c r="P68" i="1"/>
  <c r="N58" i="1"/>
  <c r="K61" i="1"/>
  <c r="E45" i="1"/>
  <c r="C45" i="1"/>
  <c r="B45" i="1"/>
  <c r="L45" i="1"/>
  <c r="Z30" i="1"/>
  <c r="W31" i="1"/>
  <c r="V31" i="1"/>
  <c r="B31" i="1"/>
  <c r="F29" i="1"/>
  <c r="Z29" i="1"/>
  <c r="L31" i="1"/>
  <c r="P29" i="1"/>
  <c r="F28" i="1"/>
  <c r="F63" i="1" l="1"/>
  <c r="Q68" i="1"/>
  <c r="S58" i="1"/>
  <c r="S60" i="1" s="1"/>
  <c r="S62" i="1" s="1"/>
  <c r="L87" i="1"/>
  <c r="P63" i="1"/>
  <c r="B87" i="1"/>
  <c r="F56" i="1"/>
  <c r="G53" i="1" s="1"/>
  <c r="G52" i="1"/>
  <c r="I51" i="1" s="1"/>
  <c r="I53" i="1" s="1"/>
  <c r="I55" i="1" s="1"/>
  <c r="G55" i="1"/>
  <c r="G56" i="1"/>
  <c r="G54" i="1"/>
  <c r="P78" i="1"/>
  <c r="Q77" i="1" s="1"/>
  <c r="F78" i="1"/>
  <c r="F70" i="1"/>
  <c r="P56" i="1"/>
  <c r="P70" i="1"/>
  <c r="F31" i="1"/>
  <c r="P31" i="1"/>
  <c r="Z31" i="1"/>
  <c r="G74" i="1" l="1"/>
  <c r="E83" i="1" s="1"/>
  <c r="G75" i="1"/>
  <c r="E84" i="1" s="1"/>
  <c r="G77" i="1"/>
  <c r="E86" i="1" s="1"/>
  <c r="G76" i="1"/>
  <c r="E85" i="1" s="1"/>
  <c r="G60" i="1"/>
  <c r="C84" i="1" s="1"/>
  <c r="F84" i="1" s="1"/>
  <c r="G63" i="1"/>
  <c r="G59" i="1"/>
  <c r="G61" i="1"/>
  <c r="C85" i="1" s="1"/>
  <c r="F85" i="1" s="1"/>
  <c r="G62" i="1"/>
  <c r="C86" i="1" s="1"/>
  <c r="Q75" i="1"/>
  <c r="Q74" i="1"/>
  <c r="Q76" i="1"/>
  <c r="Q67" i="1"/>
  <c r="Q66" i="1"/>
  <c r="Q69" i="1"/>
  <c r="I73" i="1"/>
  <c r="I75" i="1" s="1"/>
  <c r="I77" i="1" s="1"/>
  <c r="G67" i="1"/>
  <c r="G66" i="1"/>
  <c r="G69" i="1"/>
  <c r="G68" i="1"/>
  <c r="G70" i="1" s="1"/>
  <c r="Q28" i="1"/>
  <c r="O42" i="1" s="1"/>
  <c r="P42" i="1" s="1"/>
  <c r="Q27" i="1"/>
  <c r="O41" i="1" s="1"/>
  <c r="Q30" i="1"/>
  <c r="O44" i="1" s="1"/>
  <c r="P44" i="1" s="1"/>
  <c r="Q29" i="1"/>
  <c r="O43" i="1" s="1"/>
  <c r="P43" i="1" s="1"/>
  <c r="AA27" i="1"/>
  <c r="Y41" i="1" s="1"/>
  <c r="AA28" i="1"/>
  <c r="Y42" i="1" s="1"/>
  <c r="Z42" i="1" s="1"/>
  <c r="AA30" i="1"/>
  <c r="Y44" i="1" s="1"/>
  <c r="Z44" i="1" s="1"/>
  <c r="AA29" i="1"/>
  <c r="Y43" i="1" s="1"/>
  <c r="Z43" i="1" s="1"/>
  <c r="I65" i="1"/>
  <c r="I67" i="1" s="1"/>
  <c r="I69" i="1" s="1"/>
  <c r="G78" i="1" l="1"/>
  <c r="F86" i="1"/>
  <c r="C83" i="1"/>
  <c r="F83" i="1" s="1"/>
  <c r="I58" i="1"/>
  <c r="I60" i="1" s="1"/>
  <c r="I62" i="1" s="1"/>
  <c r="Q78" i="1"/>
  <c r="S73" i="1"/>
  <c r="S75" i="1" s="1"/>
  <c r="S77" i="1" s="1"/>
  <c r="S65" i="1"/>
  <c r="S67" i="1" s="1"/>
  <c r="S69" i="1" s="1"/>
  <c r="Q70" i="1"/>
  <c r="E87" i="1"/>
  <c r="C87" i="1"/>
  <c r="D87" i="1"/>
  <c r="P41" i="1"/>
  <c r="P45" i="1" s="1"/>
  <c r="O45" i="1"/>
  <c r="Z41" i="1"/>
  <c r="Z45" i="1" s="1"/>
  <c r="Y45" i="1"/>
  <c r="F87" i="1" l="1"/>
  <c r="N87" i="1"/>
  <c r="M87" i="1"/>
  <c r="O87" i="1"/>
  <c r="Q9" i="3" l="1"/>
  <c r="P9" i="3"/>
  <c r="R8" i="3"/>
  <c r="O9" i="3"/>
  <c r="N9" i="3"/>
  <c r="R6" i="3"/>
  <c r="A7" i="1"/>
  <c r="A6" i="1"/>
  <c r="A5" i="1"/>
  <c r="A4" i="1"/>
  <c r="R7" i="3" l="1"/>
  <c r="M9" i="3"/>
  <c r="U4" i="1"/>
  <c r="Z4" i="1"/>
  <c r="U5" i="1"/>
  <c r="Z5" i="1"/>
  <c r="U6" i="1"/>
  <c r="U7" i="1"/>
  <c r="W8" i="1"/>
  <c r="X8" i="1"/>
  <c r="U8" i="1"/>
  <c r="Y8" i="1"/>
  <c r="U11" i="1"/>
  <c r="Z11" i="1"/>
  <c r="U12" i="1"/>
  <c r="V12" i="1"/>
  <c r="Z12" i="1" s="1"/>
  <c r="U13" i="1"/>
  <c r="U14" i="1"/>
  <c r="X15" i="1"/>
  <c r="U15" i="1"/>
  <c r="W15" i="1"/>
  <c r="Y15" i="1"/>
  <c r="U18" i="1"/>
  <c r="Z18" i="1"/>
  <c r="U19" i="1"/>
  <c r="Z19" i="1"/>
  <c r="U20" i="1"/>
  <c r="Z20" i="1"/>
  <c r="W22" i="1"/>
  <c r="U21" i="1"/>
  <c r="U22" i="1"/>
  <c r="X22" i="1"/>
  <c r="Y22" i="1"/>
  <c r="K4" i="1"/>
  <c r="P4" i="1"/>
  <c r="K5" i="1"/>
  <c r="K6" i="1"/>
  <c r="K7" i="1"/>
  <c r="N8" i="1"/>
  <c r="K8" i="1"/>
  <c r="O8" i="1"/>
  <c r="K11" i="1"/>
  <c r="P11" i="1"/>
  <c r="K12" i="1"/>
  <c r="L12" i="1"/>
  <c r="P12" i="1" s="1"/>
  <c r="K13" i="1"/>
  <c r="K14" i="1"/>
  <c r="N15" i="1"/>
  <c r="K15" i="1"/>
  <c r="O15" i="1"/>
  <c r="K18" i="1"/>
  <c r="P18" i="1"/>
  <c r="K19" i="1"/>
  <c r="P19" i="1"/>
  <c r="K20" i="1"/>
  <c r="K21" i="1"/>
  <c r="N22" i="1"/>
  <c r="K22" i="1"/>
  <c r="O22" i="1"/>
  <c r="R9" i="3" l="1"/>
  <c r="Z6" i="1"/>
  <c r="Z21" i="1"/>
  <c r="Z22" i="1" s="1"/>
  <c r="P14" i="1"/>
  <c r="P6" i="1"/>
  <c r="P13" i="1"/>
  <c r="L8" i="1"/>
  <c r="Z7" i="1"/>
  <c r="Z13" i="1"/>
  <c r="V8" i="1"/>
  <c r="M15" i="1"/>
  <c r="P7" i="1"/>
  <c r="Z14" i="1"/>
  <c r="M22" i="1"/>
  <c r="L15" i="1"/>
  <c r="V22" i="1"/>
  <c r="V15" i="1"/>
  <c r="P21" i="1"/>
  <c r="P5" i="1"/>
  <c r="P20" i="1"/>
  <c r="M8" i="1"/>
  <c r="L22" i="1"/>
  <c r="D17" i="1"/>
  <c r="A19" i="1"/>
  <c r="A20" i="1"/>
  <c r="A21" i="1"/>
  <c r="A18" i="1"/>
  <c r="A13" i="1"/>
  <c r="A14" i="1"/>
  <c r="A12" i="1"/>
  <c r="A11" i="1"/>
  <c r="A22" i="1"/>
  <c r="A15" i="1"/>
  <c r="AA20" i="1" l="1"/>
  <c r="Z8" i="1"/>
  <c r="AA6" i="1" s="1"/>
  <c r="P15" i="1"/>
  <c r="Q13" i="1" s="1"/>
  <c r="Z15" i="1"/>
  <c r="AA14" i="1" s="1"/>
  <c r="P8" i="1"/>
  <c r="Q4" i="1" s="1"/>
  <c r="P22" i="1"/>
  <c r="AA18" i="1"/>
  <c r="AA11" i="1"/>
  <c r="AA21" i="1"/>
  <c r="C10" i="1"/>
  <c r="AA19" i="1"/>
  <c r="X3" i="1"/>
  <c r="X17" i="1"/>
  <c r="X10" i="1"/>
  <c r="W3" i="1"/>
  <c r="W17" i="1"/>
  <c r="W10" i="1"/>
  <c r="Y3" i="1"/>
  <c r="Y17" i="1"/>
  <c r="Y10" i="1"/>
  <c r="C17" i="1"/>
  <c r="V3" i="1"/>
  <c r="V17" i="1"/>
  <c r="V10" i="1"/>
  <c r="Q11" i="1"/>
  <c r="Q12" i="1"/>
  <c r="Q14" i="1"/>
  <c r="L3" i="1"/>
  <c r="L17" i="1"/>
  <c r="L10" i="1"/>
  <c r="B10" i="1"/>
  <c r="M3" i="1"/>
  <c r="M17" i="1"/>
  <c r="M10" i="1"/>
  <c r="E10" i="1"/>
  <c r="N17" i="1"/>
  <c r="N3" i="1"/>
  <c r="N10" i="1"/>
  <c r="D10" i="1"/>
  <c r="O17" i="1"/>
  <c r="O3" i="1"/>
  <c r="O10" i="1"/>
  <c r="E17" i="1"/>
  <c r="F5" i="1"/>
  <c r="F4" i="1"/>
  <c r="D8" i="1"/>
  <c r="B12" i="1"/>
  <c r="F12" i="1" s="1"/>
  <c r="F11" i="1"/>
  <c r="B19" i="1"/>
  <c r="F19" i="1" s="1"/>
  <c r="F18" i="1"/>
  <c r="D22" i="1"/>
  <c r="G3" i="3"/>
  <c r="G4" i="3"/>
  <c r="C8" i="3"/>
  <c r="D8" i="3"/>
  <c r="E8" i="3"/>
  <c r="G11" i="3"/>
  <c r="G12" i="3"/>
  <c r="E16" i="3"/>
  <c r="G19" i="3"/>
  <c r="B20" i="3"/>
  <c r="G20" i="3" s="1"/>
  <c r="G22" i="3"/>
  <c r="E24" i="3"/>
  <c r="E22" i="1"/>
  <c r="E15" i="1"/>
  <c r="D15" i="1"/>
  <c r="E8" i="1"/>
  <c r="F24" i="3"/>
  <c r="F16" i="3"/>
  <c r="F8" i="3"/>
  <c r="AC17" i="1" l="1"/>
  <c r="AC26" i="1"/>
  <c r="AC28" i="1" s="1"/>
  <c r="AC30" i="1" s="1"/>
  <c r="AA31" i="1"/>
  <c r="AA7" i="1"/>
  <c r="AA4" i="1"/>
  <c r="AA5" i="1"/>
  <c r="Q19" i="1"/>
  <c r="Q18" i="1"/>
  <c r="Q6" i="1"/>
  <c r="Q7" i="1"/>
  <c r="Q5" i="1"/>
  <c r="Q8" i="1" s="1"/>
  <c r="C16" i="3"/>
  <c r="Q21" i="1"/>
  <c r="Q20" i="1"/>
  <c r="AA12" i="1"/>
  <c r="AA13" i="1"/>
  <c r="G5" i="3"/>
  <c r="C24" i="3"/>
  <c r="G13" i="3"/>
  <c r="D16" i="3"/>
  <c r="AC19" i="1"/>
  <c r="AC21" i="1" s="1"/>
  <c r="AA22" i="1"/>
  <c r="F7" i="1"/>
  <c r="F6" i="1"/>
  <c r="Q15" i="1"/>
  <c r="S10" i="1"/>
  <c r="S12" i="1" s="1"/>
  <c r="S14" i="1" s="1"/>
  <c r="B22" i="1"/>
  <c r="B8" i="1"/>
  <c r="F14" i="1"/>
  <c r="F21" i="1"/>
  <c r="C8" i="1"/>
  <c r="C22" i="1"/>
  <c r="B8" i="3"/>
  <c r="B16" i="3"/>
  <c r="G6" i="3"/>
  <c r="G7" i="3"/>
  <c r="G23" i="3"/>
  <c r="G15" i="3"/>
  <c r="D24" i="3"/>
  <c r="B24" i="3"/>
  <c r="G14" i="3"/>
  <c r="G21" i="3"/>
  <c r="F20" i="1"/>
  <c r="B15" i="1"/>
  <c r="C15" i="1"/>
  <c r="F13" i="1"/>
  <c r="AA15" i="1" l="1"/>
  <c r="AC10" i="1"/>
  <c r="AC12" i="1" s="1"/>
  <c r="AC14" i="1" s="1"/>
  <c r="AA8" i="1"/>
  <c r="AC3" i="1"/>
  <c r="AC5" i="1" s="1"/>
  <c r="AC7" i="1" s="1"/>
  <c r="S17" i="1"/>
  <c r="S19" i="1" s="1"/>
  <c r="S21" i="1" s="1"/>
  <c r="Q22" i="1"/>
  <c r="S26" i="1"/>
  <c r="S28" i="1" s="1"/>
  <c r="S30" i="1" s="1"/>
  <c r="Q31" i="1"/>
  <c r="S3" i="1"/>
  <c r="S5" i="1" s="1"/>
  <c r="S7" i="1" s="1"/>
  <c r="G24" i="3"/>
  <c r="G16" i="3"/>
  <c r="H12" i="3" s="1"/>
  <c r="C28" i="3" s="1"/>
  <c r="G8" i="3"/>
  <c r="H3" i="3" s="1"/>
  <c r="F8" i="1"/>
  <c r="G6" i="1" s="1"/>
  <c r="F22" i="1"/>
  <c r="F15" i="1"/>
  <c r="G13" i="1" s="1"/>
  <c r="G20" i="1" l="1"/>
  <c r="G4" i="1"/>
  <c r="G7" i="1"/>
  <c r="H19" i="3"/>
  <c r="E27" i="3"/>
  <c r="E28" i="3"/>
  <c r="H22" i="3"/>
  <c r="D30" i="3" s="1"/>
  <c r="H23" i="3"/>
  <c r="D31" i="3" s="1"/>
  <c r="H20" i="3"/>
  <c r="D28" i="3" s="1"/>
  <c r="H14" i="3"/>
  <c r="C30" i="3" s="1"/>
  <c r="H13" i="3"/>
  <c r="C29" i="3" s="1"/>
  <c r="H11" i="3"/>
  <c r="C27" i="3" s="1"/>
  <c r="H15" i="3"/>
  <c r="C31" i="3" s="1"/>
  <c r="H4" i="3"/>
  <c r="H7" i="3"/>
  <c r="B31" i="3" s="1"/>
  <c r="H6" i="3"/>
  <c r="B30" i="3" s="1"/>
  <c r="G5" i="1"/>
  <c r="H5" i="3"/>
  <c r="B29" i="3" s="1"/>
  <c r="G21" i="1"/>
  <c r="G19" i="1"/>
  <c r="G14" i="1"/>
  <c r="G12" i="1"/>
  <c r="G11" i="1"/>
  <c r="I17" i="1" l="1"/>
  <c r="I19" i="1" s="1"/>
  <c r="I21" i="1" s="1"/>
  <c r="G22" i="1"/>
  <c r="I28" i="1"/>
  <c r="I30" i="1" s="1"/>
  <c r="G31" i="1"/>
  <c r="I3" i="1"/>
  <c r="I5" i="1" s="1"/>
  <c r="I7" i="1" s="1"/>
  <c r="G8" i="1"/>
  <c r="F27" i="3"/>
  <c r="E32" i="3"/>
  <c r="J18" i="3"/>
  <c r="J20" i="3" s="1"/>
  <c r="J22" i="3" s="1"/>
  <c r="H24" i="3"/>
  <c r="H16" i="3"/>
  <c r="C32" i="3"/>
  <c r="J10" i="3"/>
  <c r="J12" i="3" s="1"/>
  <c r="J14" i="3" s="1"/>
  <c r="B32" i="3"/>
  <c r="H8" i="3"/>
  <c r="J2" i="3"/>
  <c r="J4" i="3" s="1"/>
  <c r="J6" i="3" s="1"/>
  <c r="G15" i="1"/>
  <c r="I10" i="1"/>
  <c r="I12" i="1" s="1"/>
  <c r="I14" i="1" s="1"/>
  <c r="K63" i="1" l="1"/>
  <c r="K70" i="1"/>
</calcChain>
</file>

<file path=xl/sharedStrings.xml><?xml version="1.0" encoding="utf-8"?>
<sst xmlns="http://schemas.openxmlformats.org/spreadsheetml/2006/main" count="260" uniqueCount="40">
  <si>
    <t>К1</t>
  </si>
  <si>
    <t>К2</t>
  </si>
  <si>
    <t>К3</t>
  </si>
  <si>
    <t>К4</t>
  </si>
  <si>
    <t>К5</t>
  </si>
  <si>
    <t>А</t>
  </si>
  <si>
    <t>X</t>
  </si>
  <si>
    <t>Сумма</t>
  </si>
  <si>
    <t>CC</t>
  </si>
  <si>
    <t xml:space="preserve">l </t>
  </si>
  <si>
    <t>МО</t>
  </si>
  <si>
    <t>X1</t>
  </si>
  <si>
    <t>X2</t>
  </si>
  <si>
    <t>X3</t>
  </si>
  <si>
    <t>Эксперт 1</t>
  </si>
  <si>
    <t>Эксперт 2</t>
  </si>
  <si>
    <t>Эксперт 3</t>
  </si>
  <si>
    <t>ИС</t>
  </si>
  <si>
    <t>ОС</t>
  </si>
  <si>
    <t>Суммарное мнение экспертов</t>
  </si>
  <si>
    <t>Р глобал.</t>
  </si>
  <si>
    <t>Суммарная оценка</t>
  </si>
  <si>
    <t>К1 "Администрирование"</t>
  </si>
  <si>
    <t>К2 "Надёжность"</t>
  </si>
  <si>
    <t>К3 критерий "Стоимость ТО"</t>
  </si>
  <si>
    <t>К4 "Наличие ДВО"</t>
  </si>
  <si>
    <t>К5 "Наличие ДВО"</t>
  </si>
  <si>
    <t>QTECH</t>
  </si>
  <si>
    <t>Eltex</t>
  </si>
  <si>
    <t>Агат</t>
  </si>
  <si>
    <t>Yeastar</t>
  </si>
  <si>
    <t>Критерий1
"Администрирование"</t>
  </si>
  <si>
    <t>Критерий2
"Надёжность"</t>
  </si>
  <si>
    <t>Критерий3
"Стоимость ТО"</t>
  </si>
  <si>
    <t>Критерий4
"Наличие ДВО"</t>
  </si>
  <si>
    <t>Критерий5
"Масштабируемость"</t>
  </si>
  <si>
    <t xml:space="preserve"> </t>
  </si>
  <si>
    <t>Эксперт 4</t>
  </si>
  <si>
    <t>Х4</t>
  </si>
  <si>
    <t>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</si>
</sst>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0"/>
      <name val="Arial"/>
    </font>
    <font>
      <sz val="12"/>
      <name val="Symbol"/>
      <family val="1"/>
      <charset val="2"/>
    </font>
    <font>
      <sz val="8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/>
    <xf numFmtId="164" fontId="3" fillId="0" borderId="0" xfId="0" applyNumberFormat="1" applyFont="1" applyFill="1" applyBorder="1"/>
    <xf numFmtId="164" fontId="3" fillId="0" borderId="1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10" fontId="3" fillId="0" borderId="0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164" fontId="6" fillId="0" borderId="0" xfId="0" applyNumberFormat="1" applyFont="1" applyFill="1" applyBorder="1"/>
    <xf numFmtId="0" fontId="6" fillId="0" borderId="1" xfId="0" applyFont="1" applyFill="1" applyBorder="1" applyAlignment="1">
      <alignment horizontal="left"/>
    </xf>
    <xf numFmtId="164" fontId="6" fillId="0" borderId="1" xfId="0" applyNumberFormat="1" applyFont="1" applyFill="1" applyBorder="1"/>
    <xf numFmtId="10" fontId="6" fillId="0" borderId="0" xfId="0" applyNumberFormat="1" applyFont="1" applyFill="1" applyBorder="1"/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/>
    <xf numFmtId="164" fontId="6" fillId="0" borderId="1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87693914116755"/>
          <c:y val="9.0067841678321076E-2"/>
          <c:w val="0.4942052980132452"/>
          <c:h val="0.81004070556309393"/>
        </c:manualLayout>
      </c:layout>
      <c:radarChart>
        <c:radarStyle val="marker"/>
        <c:varyColors val="0"/>
        <c:ser>
          <c:idx val="0"/>
          <c:order val="0"/>
          <c:tx>
            <c:strRef>
              <c:f>Итог!$A$3:$A$6</c:f>
              <c:strCache>
                <c:ptCount val="1"/>
                <c:pt idx="0">
                  <c:v>Yeastar QTECH Eltex Агат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Итог!$B$3:$F$3</c:f>
              <c:numCache>
                <c:formatCode>0.0000</c:formatCode>
                <c:ptCount val="5"/>
                <c:pt idx="0">
                  <c:v>0.48863530533073418</c:v>
                </c:pt>
                <c:pt idx="1">
                  <c:v>0.51510401877935719</c:v>
                </c:pt>
                <c:pt idx="2">
                  <c:v>0.53661601913021928</c:v>
                </c:pt>
                <c:pt idx="3">
                  <c:v>0.59642767163049326</c:v>
                </c:pt>
                <c:pt idx="4">
                  <c:v>0.55658908997449363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F-4C35-A509-8915DED51FEB}"/>
            </c:ext>
          </c:extLst>
        </c:ser>
        <c:ser>
          <c:idx val="1"/>
          <c:order val="1"/>
          <c:tx>
            <c:v>A-com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Итог!$B$4:$F$4</c:f>
              <c:numCache>
                <c:formatCode>0.0000</c:formatCode>
                <c:ptCount val="5"/>
                <c:pt idx="0">
                  <c:v>0.29994661078898555</c:v>
                </c:pt>
                <c:pt idx="1">
                  <c:v>0.28771505355918703</c:v>
                </c:pt>
                <c:pt idx="2">
                  <c:v>0.24744100162168287</c:v>
                </c:pt>
                <c:pt idx="3">
                  <c:v>0.22988776673855343</c:v>
                </c:pt>
                <c:pt idx="4">
                  <c:v>0.26561794693232194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F-4C35-A509-8915DED51FEB}"/>
            </c:ext>
          </c:extLst>
        </c:ser>
        <c:ser>
          <c:idx val="2"/>
          <c:order val="2"/>
          <c:tx>
            <c:v>B-com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Итог!$B$5:$F$5</c:f>
              <c:numCache>
                <c:formatCode>0.0000</c:formatCode>
                <c:ptCount val="5"/>
                <c:pt idx="0">
                  <c:v>0.13837543490285767</c:v>
                </c:pt>
                <c:pt idx="1">
                  <c:v>0.12912095537000506</c:v>
                </c:pt>
                <c:pt idx="2">
                  <c:v>0.14194550728166533</c:v>
                </c:pt>
                <c:pt idx="3">
                  <c:v>0.11734692130927911</c:v>
                </c:pt>
                <c:pt idx="4">
                  <c:v>0.1294204923667725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9F-4C35-A509-8915DED51FEB}"/>
            </c:ext>
          </c:extLst>
        </c:ser>
        <c:ser>
          <c:idx val="3"/>
          <c:order val="3"/>
          <c:tx>
            <c:v>C-com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Итог!$B$6:$F$6</c:f>
              <c:numCache>
                <c:formatCode>0.0000</c:formatCode>
                <c:ptCount val="5"/>
                <c:pt idx="0">
                  <c:v>7.3042648977422575E-2</c:v>
                </c:pt>
                <c:pt idx="1">
                  <c:v>6.8059972291450832E-2</c:v>
                </c:pt>
                <c:pt idx="2">
                  <c:v>7.3997471966432443E-2</c:v>
                </c:pt>
                <c:pt idx="3">
                  <c:v>5.6337640321674265E-2</c:v>
                </c:pt>
                <c:pt idx="4">
                  <c:v>4.8372470726412098E-2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F-4C35-A509-8915DED51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89120"/>
        <c:axId val="150390656"/>
      </c:radarChart>
      <c:catAx>
        <c:axId val="15038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0390656"/>
        <c:crosses val="autoZero"/>
        <c:auto val="0"/>
        <c:lblAlgn val="ctr"/>
        <c:lblOffset val="100"/>
        <c:noMultiLvlLbl val="0"/>
      </c:catAx>
      <c:valAx>
        <c:axId val="15039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5038912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92715231788089E-2"/>
          <c:y val="4.0705563093622804E-2"/>
          <c:w val="0.90480132450331163"/>
          <c:h val="0.857530529172319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Итог!$A$3:$A$6</c:f>
              <c:strCache>
                <c:ptCount val="4"/>
                <c:pt idx="0">
                  <c:v>Yeastar</c:v>
                </c:pt>
                <c:pt idx="1">
                  <c:v>QTECH</c:v>
                </c:pt>
                <c:pt idx="2">
                  <c:v>Eltex</c:v>
                </c:pt>
                <c:pt idx="3">
                  <c:v>Агат</c:v>
                </c:pt>
              </c:strCache>
            </c:strRef>
          </c:cat>
          <c:val>
            <c:numRef>
              <c:f>Итог!$G$3:$G$6</c:f>
              <c:numCache>
                <c:formatCode>0.0000</c:formatCode>
                <c:ptCount val="4"/>
                <c:pt idx="0">
                  <c:v>0.47785838088852062</c:v>
                </c:pt>
                <c:pt idx="1">
                  <c:v>0.25616626273378856</c:v>
                </c:pt>
                <c:pt idx="2">
                  <c:v>0.12125892224811896</c:v>
                </c:pt>
                <c:pt idx="3">
                  <c:v>6.200537654348897E-2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D9-42C0-8C5E-F194AC115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167913344"/>
        <c:axId val="167914880"/>
      </c:barChart>
      <c:catAx>
        <c:axId val="16791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6791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1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600" b="1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16791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02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tabSelected="1" zoomScale="102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6838" cy="5621618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6838" cy="5621618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2"/>
  <sheetViews>
    <sheetView zoomScale="85" zoomScaleNormal="85" workbookViewId="0">
      <selection activeCell="I29" sqref="I29"/>
    </sheetView>
  </sheetViews>
  <sheetFormatPr defaultColWidth="8.85546875" defaultRowHeight="12.75" x14ac:dyDescent="0.2"/>
  <cols>
    <col min="1" max="8" width="8.85546875" style="2"/>
    <col min="9" max="9" width="5.85546875" style="2" customWidth="1"/>
    <col min="10" max="16384" width="8.85546875" style="2"/>
  </cols>
  <sheetData>
    <row r="1" spans="1:21" ht="15.75" x14ac:dyDescent="0.25">
      <c r="A1" s="23" t="s">
        <v>14</v>
      </c>
      <c r="B1" s="23"/>
      <c r="C1" s="23"/>
      <c r="D1" s="23"/>
      <c r="E1" s="23"/>
      <c r="F1" s="23"/>
      <c r="G1" s="23"/>
      <c r="H1" s="23"/>
    </row>
    <row r="2" spans="1:21" ht="15.75" x14ac:dyDescent="0.25">
      <c r="A2" s="3"/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1" t="s">
        <v>9</v>
      </c>
      <c r="J2" s="4">
        <f>B8*H3+C8*H4+D8*H5+E8*H6+F8*H7</f>
        <v>5.4899676609861139</v>
      </c>
      <c r="L2" s="23" t="s">
        <v>37</v>
      </c>
      <c r="M2" s="23"/>
      <c r="N2" s="23"/>
      <c r="O2" s="23"/>
      <c r="P2" s="23"/>
      <c r="Q2" s="23"/>
      <c r="R2" s="23"/>
      <c r="S2" s="23"/>
      <c r="T2" s="7"/>
      <c r="U2" s="7"/>
    </row>
    <row r="3" spans="1:21" ht="15.75" x14ac:dyDescent="0.25">
      <c r="A3" s="10" t="s">
        <v>0</v>
      </c>
      <c r="B3" s="3">
        <v>1</v>
      </c>
      <c r="C3" s="3">
        <v>0.5</v>
      </c>
      <c r="D3" s="3">
        <v>1</v>
      </c>
      <c r="E3" s="3">
        <v>3</v>
      </c>
      <c r="F3" s="3">
        <v>0.5</v>
      </c>
      <c r="G3" s="5">
        <f>GEOMEAN(B3:F3)</f>
        <v>0.94408751129490198</v>
      </c>
      <c r="H3" s="5">
        <f>G3/$G$8</f>
        <v>0.16568577666922005</v>
      </c>
      <c r="I3" s="6"/>
      <c r="J3" s="4"/>
      <c r="L3" s="3"/>
      <c r="M3" s="9" t="s">
        <v>0</v>
      </c>
      <c r="N3" s="9" t="s">
        <v>1</v>
      </c>
      <c r="O3" s="9" t="s">
        <v>2</v>
      </c>
      <c r="P3" s="9" t="s">
        <v>3</v>
      </c>
      <c r="Q3" s="9" t="s">
        <v>4</v>
      </c>
      <c r="R3" s="9" t="s">
        <v>5</v>
      </c>
      <c r="S3" s="9" t="s">
        <v>6</v>
      </c>
      <c r="T3" s="1" t="s">
        <v>9</v>
      </c>
      <c r="U3" s="4">
        <f>M9*S4+N9*S5+O9*S6+P9*S7+Q9*S8</f>
        <v>5.6416831704745132</v>
      </c>
    </row>
    <row r="4" spans="1:21" x14ac:dyDescent="0.2">
      <c r="A4" s="10" t="s">
        <v>1</v>
      </c>
      <c r="B4" s="3">
        <f>1/C3</f>
        <v>2</v>
      </c>
      <c r="C4" s="3">
        <v>1</v>
      </c>
      <c r="D4" s="3">
        <v>2</v>
      </c>
      <c r="E4" s="3">
        <v>4</v>
      </c>
      <c r="F4" s="3">
        <v>2</v>
      </c>
      <c r="G4" s="5">
        <f>GEOMEAN(B4:F4)</f>
        <v>2</v>
      </c>
      <c r="H4" s="5">
        <f>G4/$G$8</f>
        <v>0.35099664954145388</v>
      </c>
      <c r="I4" s="6" t="s">
        <v>17</v>
      </c>
      <c r="J4" s="4">
        <f>(J2-5)/4</f>
        <v>0.12249191524652847</v>
      </c>
      <c r="L4" s="10" t="s">
        <v>0</v>
      </c>
      <c r="M4" s="3">
        <v>1</v>
      </c>
      <c r="N4" s="3">
        <v>0.8</v>
      </c>
      <c r="O4" s="3">
        <v>5</v>
      </c>
      <c r="P4" s="3">
        <v>5</v>
      </c>
      <c r="Q4" s="3">
        <v>3</v>
      </c>
      <c r="R4" s="5">
        <f>GEOMEAN(M4:Q4)</f>
        <v>2.2679331552660544</v>
      </c>
      <c r="S4" s="5">
        <f>R4/$R$9</f>
        <v>0.35088362770064535</v>
      </c>
      <c r="T4" s="6"/>
      <c r="U4" s="4"/>
    </row>
    <row r="5" spans="1:21" x14ac:dyDescent="0.2">
      <c r="A5" s="10" t="s">
        <v>2</v>
      </c>
      <c r="B5" s="5">
        <f>1/D3</f>
        <v>1</v>
      </c>
      <c r="C5" s="5">
        <f>1/D4</f>
        <v>0.5</v>
      </c>
      <c r="D5" s="3">
        <v>1</v>
      </c>
      <c r="E5" s="3">
        <v>3</v>
      </c>
      <c r="F5" s="3">
        <v>5</v>
      </c>
      <c r="G5" s="5">
        <f>GEOMEAN(B5:F5)</f>
        <v>1.4962778697388448</v>
      </c>
      <c r="H5" s="5">
        <f>G5/$G$8</f>
        <v>0.26259425953067927</v>
      </c>
      <c r="I5" s="6" t="s">
        <v>8</v>
      </c>
      <c r="J5" s="7">
        <v>1.1200000000000001</v>
      </c>
      <c r="L5" s="10" t="s">
        <v>1</v>
      </c>
      <c r="M5" s="3">
        <f>1/N4</f>
        <v>1.25</v>
      </c>
      <c r="N5" s="3">
        <v>1</v>
      </c>
      <c r="O5" s="3">
        <v>5</v>
      </c>
      <c r="P5" s="3">
        <v>3</v>
      </c>
      <c r="Q5" s="3">
        <v>5</v>
      </c>
      <c r="R5" s="5">
        <f>GEOMEAN(M5:Q5)</f>
        <v>2.4796720982064158</v>
      </c>
      <c r="S5" s="5">
        <f t="shared" ref="S5:S8" si="0">R5/$R$9</f>
        <v>0.38364285089551864</v>
      </c>
      <c r="T5" s="6" t="s">
        <v>17</v>
      </c>
      <c r="U5" s="4">
        <f>(U3-5)/4</f>
        <v>0.16042079261862829</v>
      </c>
    </row>
    <row r="6" spans="1:21" x14ac:dyDescent="0.2">
      <c r="A6" s="10" t="s">
        <v>3</v>
      </c>
      <c r="B6" s="5">
        <f>1/E3</f>
        <v>0.33333333333333331</v>
      </c>
      <c r="C6" s="5">
        <f>1/E4</f>
        <v>0.25</v>
      </c>
      <c r="D6" s="5">
        <f>1/E5</f>
        <v>0.33333333333333331</v>
      </c>
      <c r="E6" s="3">
        <v>1</v>
      </c>
      <c r="F6" s="3">
        <v>0.5</v>
      </c>
      <c r="G6" s="5">
        <f>GEOMEAN(B6:F6)</f>
        <v>0.42514150020859692</v>
      </c>
      <c r="H6" s="5">
        <f>G6/$G$8</f>
        <v>7.4611621077122423E-2</v>
      </c>
      <c r="I6" s="6" t="s">
        <v>18</v>
      </c>
      <c r="J6" s="8">
        <f>(J4/J5)</f>
        <v>0.10936778147011469</v>
      </c>
      <c r="L6" s="10" t="s">
        <v>2</v>
      </c>
      <c r="M6" s="5">
        <f>1/O4</f>
        <v>0.2</v>
      </c>
      <c r="N6" s="5">
        <f>1/O5</f>
        <v>0.2</v>
      </c>
      <c r="O6" s="3">
        <v>1</v>
      </c>
      <c r="P6" s="3">
        <v>5</v>
      </c>
      <c r="Q6" s="3">
        <v>0.8</v>
      </c>
      <c r="R6" s="5">
        <f>GEOMEAN(M6:Q6)</f>
        <v>0.69314484315514635</v>
      </c>
      <c r="S6" s="5">
        <f t="shared" si="0"/>
        <v>0.10724001125145194</v>
      </c>
      <c r="T6" s="6" t="s">
        <v>8</v>
      </c>
      <c r="U6" s="7">
        <v>1.1200000000000001</v>
      </c>
    </row>
    <row r="7" spans="1:21" x14ac:dyDescent="0.2">
      <c r="A7" s="10" t="s">
        <v>4</v>
      </c>
      <c r="B7" s="5">
        <f>1/F3</f>
        <v>2</v>
      </c>
      <c r="C7" s="5">
        <f>1/F4</f>
        <v>0.5</v>
      </c>
      <c r="D7" s="5">
        <f>1/F5</f>
        <v>0.2</v>
      </c>
      <c r="E7" s="5">
        <f>1/F6</f>
        <v>2</v>
      </c>
      <c r="F7" s="3">
        <v>1</v>
      </c>
      <c r="G7" s="5">
        <f>GEOMEAN(B7:F7)</f>
        <v>0.83255320740187311</v>
      </c>
      <c r="H7" s="5">
        <f>G7/$G$8</f>
        <v>0.14611169318152431</v>
      </c>
      <c r="I7" s="7"/>
      <c r="J7" s="7"/>
      <c r="L7" s="10" t="s">
        <v>3</v>
      </c>
      <c r="M7" s="5">
        <f>1/P4</f>
        <v>0.2</v>
      </c>
      <c r="N7" s="5">
        <f>1/P5</f>
        <v>0.33333333333333331</v>
      </c>
      <c r="O7" s="5">
        <f>1/P6</f>
        <v>0.2</v>
      </c>
      <c r="P7" s="3">
        <v>1</v>
      </c>
      <c r="Q7" s="3">
        <v>5</v>
      </c>
      <c r="R7" s="5">
        <f>GEOMEAN(M7:Q7)</f>
        <v>0.5818107591526881</v>
      </c>
      <c r="S7" s="5">
        <f t="shared" si="0"/>
        <v>9.0014941283757893E-2</v>
      </c>
      <c r="T7" s="6" t="s">
        <v>18</v>
      </c>
      <c r="U7" s="8">
        <f>(U5/U6)</f>
        <v>0.14323285055234669</v>
      </c>
    </row>
    <row r="8" spans="1:21" x14ac:dyDescent="0.2">
      <c r="A8" s="10" t="s">
        <v>7</v>
      </c>
      <c r="B8" s="5">
        <f>SUM(B3:B7)</f>
        <v>6.333333333333333</v>
      </c>
      <c r="C8" s="5">
        <f t="shared" ref="C8:H8" si="1">SUM(C3:C7)</f>
        <v>2.75</v>
      </c>
      <c r="D8" s="5">
        <f t="shared" si="1"/>
        <v>4.5333333333333332</v>
      </c>
      <c r="E8" s="5">
        <f t="shared" si="1"/>
        <v>13</v>
      </c>
      <c r="F8" s="5">
        <f t="shared" si="1"/>
        <v>9</v>
      </c>
      <c r="G8" s="5">
        <f t="shared" si="1"/>
        <v>5.6980600886442172</v>
      </c>
      <c r="H8" s="5">
        <f t="shared" si="1"/>
        <v>0.99999999999999989</v>
      </c>
      <c r="I8" s="7"/>
      <c r="J8" s="7"/>
      <c r="L8" s="10" t="s">
        <v>4</v>
      </c>
      <c r="M8" s="5">
        <f>1/Q4</f>
        <v>0.33333333333333331</v>
      </c>
      <c r="N8" s="5">
        <f>1/Q5</f>
        <v>0.2</v>
      </c>
      <c r="O8" s="5">
        <f>1/Q6</f>
        <v>1.25</v>
      </c>
      <c r="P8" s="5">
        <f>1/Q7</f>
        <v>0.2</v>
      </c>
      <c r="Q8" s="3">
        <v>1</v>
      </c>
      <c r="R8" s="5">
        <f>GEOMEAN(M8:Q8)</f>
        <v>0.44093010311086023</v>
      </c>
      <c r="S8" s="5">
        <f t="shared" si="0"/>
        <v>6.8218568868626289E-2</v>
      </c>
      <c r="T8" s="7"/>
      <c r="U8" s="7"/>
    </row>
    <row r="9" spans="1:21" ht="15.75" x14ac:dyDescent="0.25">
      <c r="A9" s="23" t="s">
        <v>15</v>
      </c>
      <c r="B9" s="23"/>
      <c r="C9" s="23"/>
      <c r="D9" s="23"/>
      <c r="E9" s="23"/>
      <c r="F9" s="23"/>
      <c r="G9" s="23"/>
      <c r="H9" s="23"/>
      <c r="I9" s="7"/>
      <c r="J9" s="7"/>
      <c r="L9" s="10" t="s">
        <v>7</v>
      </c>
      <c r="M9" s="5">
        <f t="shared" ref="M9:S9" si="2">SUM(M4:M8)</f>
        <v>2.9833333333333338</v>
      </c>
      <c r="N9" s="5">
        <f t="shared" si="2"/>
        <v>2.5333333333333337</v>
      </c>
      <c r="O9" s="5">
        <f t="shared" si="2"/>
        <v>12.45</v>
      </c>
      <c r="P9" s="5">
        <f t="shared" si="2"/>
        <v>14.2</v>
      </c>
      <c r="Q9" s="5">
        <f t="shared" si="2"/>
        <v>14.8</v>
      </c>
      <c r="R9" s="5">
        <f t="shared" si="2"/>
        <v>6.463490958891164</v>
      </c>
      <c r="S9" s="5">
        <f>SUM(S4:S8)</f>
        <v>1.0000000000000002</v>
      </c>
    </row>
    <row r="10" spans="1:21" ht="15.75" x14ac:dyDescent="0.25">
      <c r="A10" s="3"/>
      <c r="B10" s="9" t="s">
        <v>0</v>
      </c>
      <c r="C10" s="9" t="s">
        <v>1</v>
      </c>
      <c r="D10" s="9" t="s">
        <v>2</v>
      </c>
      <c r="E10" s="9" t="s">
        <v>3</v>
      </c>
      <c r="F10" s="9" t="s">
        <v>4</v>
      </c>
      <c r="G10" s="9" t="s">
        <v>5</v>
      </c>
      <c r="H10" s="9" t="s">
        <v>6</v>
      </c>
      <c r="I10" s="1" t="s">
        <v>9</v>
      </c>
      <c r="J10" s="4">
        <f>B16*H11+C16*H12+D16*H13+E16*H14+F16*H15</f>
        <v>5.8038706822299178</v>
      </c>
    </row>
    <row r="11" spans="1:21" x14ac:dyDescent="0.2">
      <c r="A11" s="10" t="s">
        <v>0</v>
      </c>
      <c r="B11" s="3">
        <v>1</v>
      </c>
      <c r="C11" s="3">
        <v>3</v>
      </c>
      <c r="D11" s="3">
        <v>1</v>
      </c>
      <c r="E11" s="3">
        <v>3</v>
      </c>
      <c r="F11" s="3">
        <v>3</v>
      </c>
      <c r="G11" s="5">
        <f>GEOMEAN(B11:F11)</f>
        <v>1.9331820449317627</v>
      </c>
      <c r="H11" s="5">
        <f>G11/$G$16</f>
        <v>0.33817520559261316</v>
      </c>
      <c r="I11" s="6"/>
      <c r="J11" s="4"/>
    </row>
    <row r="12" spans="1:21" x14ac:dyDescent="0.2">
      <c r="A12" s="10" t="s">
        <v>1</v>
      </c>
      <c r="B12" s="3">
        <f>1/C11</f>
        <v>0.33333333333333331</v>
      </c>
      <c r="C12" s="3">
        <v>1</v>
      </c>
      <c r="D12" s="3">
        <v>5</v>
      </c>
      <c r="E12" s="3">
        <v>3</v>
      </c>
      <c r="F12" s="3">
        <v>3</v>
      </c>
      <c r="G12" s="5">
        <f>GEOMEAN(B12:F12)</f>
        <v>1.7187719275874789</v>
      </c>
      <c r="H12" s="5">
        <f>G12/$G$16</f>
        <v>0.3006680366717478</v>
      </c>
      <c r="I12" s="6" t="s">
        <v>17</v>
      </c>
      <c r="J12" s="4">
        <f>(J10-5)/4</f>
        <v>0.20096767055747944</v>
      </c>
    </row>
    <row r="13" spans="1:21" x14ac:dyDescent="0.2">
      <c r="A13" s="10" t="s">
        <v>2</v>
      </c>
      <c r="B13" s="5">
        <f>1/D11</f>
        <v>1</v>
      </c>
      <c r="C13" s="5">
        <f>1/D12</f>
        <v>0.2</v>
      </c>
      <c r="D13" s="3">
        <v>1</v>
      </c>
      <c r="E13" s="3">
        <v>3</v>
      </c>
      <c r="F13" s="3">
        <v>1</v>
      </c>
      <c r="G13" s="5">
        <f>GEOMEAN(B13:F13)</f>
        <v>0.90288045144743434</v>
      </c>
      <c r="H13" s="5">
        <f>G13/$G$16</f>
        <v>0.15794259164276744</v>
      </c>
      <c r="I13" s="6" t="s">
        <v>8</v>
      </c>
      <c r="J13" s="7">
        <v>1.1200000000000001</v>
      </c>
    </row>
    <row r="14" spans="1:21" x14ac:dyDescent="0.2">
      <c r="A14" s="10" t="s">
        <v>3</v>
      </c>
      <c r="B14" s="5">
        <f>1/E11</f>
        <v>0.33333333333333331</v>
      </c>
      <c r="C14" s="5">
        <f>1/E12</f>
        <v>0.33333333333333331</v>
      </c>
      <c r="D14" s="5">
        <f>1/E13</f>
        <v>0.33333333333333331</v>
      </c>
      <c r="E14" s="3">
        <v>1</v>
      </c>
      <c r="F14" s="3">
        <v>1</v>
      </c>
      <c r="G14" s="5">
        <f>GEOMEAN(B14:F14)</f>
        <v>0.51728185797178661</v>
      </c>
      <c r="H14" s="5">
        <f>G14/$G$16</f>
        <v>9.0489097562000465E-2</v>
      </c>
      <c r="I14" s="6" t="s">
        <v>18</v>
      </c>
      <c r="J14" s="8">
        <f>(J12/J13)</f>
        <v>0.17943542014060662</v>
      </c>
    </row>
    <row r="15" spans="1:21" x14ac:dyDescent="0.2">
      <c r="A15" s="10" t="s">
        <v>4</v>
      </c>
      <c r="B15" s="5">
        <f>1/F11</f>
        <v>0.33333333333333331</v>
      </c>
      <c r="C15" s="5">
        <f>1/F12</f>
        <v>0.33333333333333331</v>
      </c>
      <c r="D15" s="5">
        <f>1/F13</f>
        <v>1</v>
      </c>
      <c r="E15" s="5">
        <f>1/F14</f>
        <v>1</v>
      </c>
      <c r="F15" s="3">
        <v>1</v>
      </c>
      <c r="G15" s="5">
        <f>GEOMEAN(B15:F15)</f>
        <v>0.64439401497725424</v>
      </c>
      <c r="H15" s="5">
        <f>G15/$G$16</f>
        <v>0.11272506853087105</v>
      </c>
      <c r="I15" s="7"/>
      <c r="J15" s="7"/>
    </row>
    <row r="16" spans="1:21" x14ac:dyDescent="0.2">
      <c r="A16" s="10" t="s">
        <v>7</v>
      </c>
      <c r="B16" s="5">
        <f t="shared" ref="B16:H16" si="3">SUM(B11:B15)</f>
        <v>3</v>
      </c>
      <c r="C16" s="5">
        <f t="shared" si="3"/>
        <v>4.8666666666666663</v>
      </c>
      <c r="D16" s="5">
        <f t="shared" si="3"/>
        <v>8.3333333333333321</v>
      </c>
      <c r="E16" s="5">
        <f t="shared" si="3"/>
        <v>11</v>
      </c>
      <c r="F16" s="5">
        <f t="shared" si="3"/>
        <v>9</v>
      </c>
      <c r="G16" s="5">
        <f t="shared" si="3"/>
        <v>5.7165102969157173</v>
      </c>
      <c r="H16" s="5">
        <f t="shared" si="3"/>
        <v>0.99999999999999989</v>
      </c>
      <c r="I16" s="7"/>
      <c r="J16" s="7"/>
    </row>
    <row r="17" spans="1:10" ht="15.75" x14ac:dyDescent="0.25">
      <c r="A17" s="23" t="s">
        <v>16</v>
      </c>
      <c r="B17" s="23"/>
      <c r="C17" s="23"/>
      <c r="D17" s="23"/>
      <c r="E17" s="23"/>
      <c r="F17" s="23"/>
      <c r="G17" s="23"/>
      <c r="H17" s="23"/>
      <c r="I17" s="7"/>
      <c r="J17" s="7"/>
    </row>
    <row r="18" spans="1:10" ht="15.75" x14ac:dyDescent="0.25">
      <c r="A18" s="3"/>
      <c r="B18" s="9" t="s">
        <v>0</v>
      </c>
      <c r="C18" s="9" t="s">
        <v>1</v>
      </c>
      <c r="D18" s="9" t="s">
        <v>2</v>
      </c>
      <c r="E18" s="9" t="s">
        <v>3</v>
      </c>
      <c r="F18" s="9" t="s">
        <v>4</v>
      </c>
      <c r="G18" s="9" t="s">
        <v>5</v>
      </c>
      <c r="H18" s="9" t="s">
        <v>6</v>
      </c>
      <c r="I18" s="1" t="s">
        <v>9</v>
      </c>
      <c r="J18" s="4">
        <f>B24*H19+C24*H20+D24*H21+E24*H22+F24*H23</f>
        <v>5.8200983789020615</v>
      </c>
    </row>
    <row r="19" spans="1:10" x14ac:dyDescent="0.2">
      <c r="A19" s="10" t="s">
        <v>0</v>
      </c>
      <c r="B19" s="3">
        <v>1</v>
      </c>
      <c r="C19" s="3">
        <v>0.5</v>
      </c>
      <c r="D19" s="3">
        <v>0.8</v>
      </c>
      <c r="E19" s="3">
        <v>5</v>
      </c>
      <c r="F19" s="3">
        <v>3</v>
      </c>
      <c r="G19" s="5">
        <f>GEOMEAN(B19:F19)</f>
        <v>1.4309690811052556</v>
      </c>
      <c r="H19" s="5">
        <f>G19/$G$24</f>
        <v>0.21794567049577052</v>
      </c>
      <c r="I19" s="6"/>
      <c r="J19" s="4"/>
    </row>
    <row r="20" spans="1:10" x14ac:dyDescent="0.2">
      <c r="A20" s="10" t="s">
        <v>1</v>
      </c>
      <c r="B20" s="3">
        <f>1/C19</f>
        <v>2</v>
      </c>
      <c r="C20" s="3">
        <v>1</v>
      </c>
      <c r="D20" s="3">
        <v>5</v>
      </c>
      <c r="E20" s="3">
        <v>3</v>
      </c>
      <c r="F20" s="3">
        <v>5</v>
      </c>
      <c r="G20" s="5">
        <f>GEOMEAN(B20:F20)</f>
        <v>2.7240699274266609</v>
      </c>
      <c r="H20" s="5">
        <f>G20/$G$24</f>
        <v>0.4148931340653465</v>
      </c>
      <c r="I20" s="6" t="s">
        <v>17</v>
      </c>
      <c r="J20" s="4">
        <f>(J18-5)/4</f>
        <v>0.20502459472551537</v>
      </c>
    </row>
    <row r="21" spans="1:10" x14ac:dyDescent="0.2">
      <c r="A21" s="10" t="s">
        <v>2</v>
      </c>
      <c r="B21" s="5">
        <f>1/D19</f>
        <v>1.25</v>
      </c>
      <c r="C21" s="5">
        <f>1/D20</f>
        <v>0.2</v>
      </c>
      <c r="D21" s="3">
        <v>1</v>
      </c>
      <c r="E21" s="3">
        <v>5</v>
      </c>
      <c r="F21" s="3">
        <v>7</v>
      </c>
      <c r="G21" s="5">
        <f>GEOMEAN(B21:F21)</f>
        <v>1.5431267884159363</v>
      </c>
      <c r="H21" s="5">
        <f>G21/$G$24</f>
        <v>0.2350280009554995</v>
      </c>
      <c r="I21" s="6" t="s">
        <v>8</v>
      </c>
      <c r="J21" s="7">
        <v>1.1200000000000001</v>
      </c>
    </row>
    <row r="22" spans="1:10" x14ac:dyDescent="0.2">
      <c r="A22" s="10" t="s">
        <v>3</v>
      </c>
      <c r="B22" s="5">
        <f>1/E19</f>
        <v>0.2</v>
      </c>
      <c r="C22" s="5">
        <f>1/E20</f>
        <v>0.33333333333333331</v>
      </c>
      <c r="D22" s="5">
        <f>1/E21</f>
        <v>0.2</v>
      </c>
      <c r="E22" s="3">
        <v>1</v>
      </c>
      <c r="F22" s="3">
        <v>5</v>
      </c>
      <c r="G22" s="5">
        <f>GEOMEAN(B22:F22)</f>
        <v>0.5818107591526881</v>
      </c>
      <c r="H22" s="5">
        <f>G22/$G$24</f>
        <v>8.8613470185704729E-2</v>
      </c>
      <c r="I22" s="6" t="s">
        <v>18</v>
      </c>
      <c r="J22" s="8">
        <f>(J20/J21)</f>
        <v>0.18305767386206728</v>
      </c>
    </row>
    <row r="23" spans="1:10" x14ac:dyDescent="0.2">
      <c r="A23" s="10" t="s">
        <v>4</v>
      </c>
      <c r="B23" s="5">
        <f>1/F19</f>
        <v>0.33333333333333331</v>
      </c>
      <c r="C23" s="5">
        <f>1/F20</f>
        <v>0.2</v>
      </c>
      <c r="D23" s="5">
        <f>1/F21</f>
        <v>0.14285714285714285</v>
      </c>
      <c r="E23" s="5">
        <f>1/F22</f>
        <v>0.2</v>
      </c>
      <c r="F23" s="3">
        <v>1</v>
      </c>
      <c r="G23" s="5">
        <f>GEOMEAN(B23:F23)</f>
        <v>0.28573809127083305</v>
      </c>
      <c r="H23" s="5">
        <f>G23/$G$24</f>
        <v>4.3519724297678718E-2</v>
      </c>
      <c r="I23" s="7"/>
      <c r="J23" s="7"/>
    </row>
    <row r="24" spans="1:10" x14ac:dyDescent="0.2">
      <c r="A24" s="10" t="s">
        <v>7</v>
      </c>
      <c r="B24" s="5">
        <f t="shared" ref="B24:H24" si="4">SUM(B19:B23)</f>
        <v>4.7833333333333332</v>
      </c>
      <c r="C24" s="5">
        <f t="shared" si="4"/>
        <v>2.2333333333333334</v>
      </c>
      <c r="D24" s="5">
        <f t="shared" si="4"/>
        <v>7.1428571428571432</v>
      </c>
      <c r="E24" s="5">
        <f t="shared" si="4"/>
        <v>14.2</v>
      </c>
      <c r="F24" s="5">
        <f t="shared" si="4"/>
        <v>21</v>
      </c>
      <c r="G24" s="5">
        <f t="shared" si="4"/>
        <v>6.5657146473713741</v>
      </c>
      <c r="H24" s="5">
        <f t="shared" si="4"/>
        <v>1</v>
      </c>
    </row>
    <row r="25" spans="1:10" ht="15.75" x14ac:dyDescent="0.25">
      <c r="A25" s="23" t="s">
        <v>19</v>
      </c>
      <c r="B25" s="23"/>
      <c r="C25" s="23"/>
      <c r="D25" s="23"/>
      <c r="E25" s="26"/>
    </row>
    <row r="26" spans="1:10" x14ac:dyDescent="0.2">
      <c r="A26" s="3"/>
      <c r="B26" s="9" t="s">
        <v>11</v>
      </c>
      <c r="C26" s="9" t="s">
        <v>12</v>
      </c>
      <c r="D26" s="9" t="s">
        <v>13</v>
      </c>
      <c r="E26" s="9" t="s">
        <v>38</v>
      </c>
      <c r="F26" s="28" t="s">
        <v>10</v>
      </c>
    </row>
    <row r="27" spans="1:10" x14ac:dyDescent="0.2">
      <c r="A27" s="10" t="s">
        <v>0</v>
      </c>
      <c r="B27" s="5">
        <f>H3</f>
        <v>0.16568577666922005</v>
      </c>
      <c r="C27" s="5">
        <f>H11</f>
        <v>0.33817520559261316</v>
      </c>
      <c r="D27" s="5">
        <f>H19</f>
        <v>0.21794567049577052</v>
      </c>
      <c r="E27" s="5">
        <f>S4</f>
        <v>0.35088362770064535</v>
      </c>
      <c r="F27" s="27">
        <f>AVERAGE(B27:E27)</f>
        <v>0.26817257011456225</v>
      </c>
    </row>
    <row r="28" spans="1:10" x14ac:dyDescent="0.2">
      <c r="A28" s="10" t="s">
        <v>1</v>
      </c>
      <c r="B28" s="5">
        <f>H4</f>
        <v>0.35099664954145388</v>
      </c>
      <c r="C28" s="5">
        <f>H12</f>
        <v>0.3006680366717478</v>
      </c>
      <c r="D28" s="5">
        <f>H20</f>
        <v>0.4148931340653465</v>
      </c>
      <c r="E28" s="5">
        <f t="shared" ref="E28:E31" si="5">S5</f>
        <v>0.38364285089551864</v>
      </c>
      <c r="F28" s="27">
        <f t="shared" ref="F28:F31" si="6">AVERAGE(B28:E28)</f>
        <v>0.36255016779351668</v>
      </c>
    </row>
    <row r="29" spans="1:10" x14ac:dyDescent="0.2">
      <c r="A29" s="10" t="s">
        <v>2</v>
      </c>
      <c r="B29" s="5">
        <f>H5</f>
        <v>0.26259425953067927</v>
      </c>
      <c r="C29" s="5">
        <f>H13</f>
        <v>0.15794259164276744</v>
      </c>
      <c r="D29" s="5">
        <f>H21</f>
        <v>0.2350280009554995</v>
      </c>
      <c r="E29" s="5">
        <f t="shared" si="5"/>
        <v>0.10724001125145194</v>
      </c>
      <c r="F29" s="27">
        <f t="shared" si="6"/>
        <v>0.19070121584509953</v>
      </c>
    </row>
    <row r="30" spans="1:10" x14ac:dyDescent="0.2">
      <c r="A30" s="10" t="s">
        <v>3</v>
      </c>
      <c r="B30" s="5">
        <f>H6</f>
        <v>7.4611621077122423E-2</v>
      </c>
      <c r="C30" s="5">
        <f>H14</f>
        <v>9.0489097562000465E-2</v>
      </c>
      <c r="D30" s="5">
        <f>H22</f>
        <v>8.8613470185704729E-2</v>
      </c>
      <c r="E30" s="5">
        <f t="shared" si="5"/>
        <v>9.0014941283757893E-2</v>
      </c>
      <c r="F30" s="27">
        <f t="shared" si="6"/>
        <v>8.5932282527146381E-2</v>
      </c>
    </row>
    <row r="31" spans="1:10" x14ac:dyDescent="0.2">
      <c r="A31" s="10" t="s">
        <v>4</v>
      </c>
      <c r="B31" s="5">
        <f>H7</f>
        <v>0.14611169318152431</v>
      </c>
      <c r="C31" s="5">
        <f>H15</f>
        <v>0.11272506853087105</v>
      </c>
      <c r="D31" s="5">
        <f>H23</f>
        <v>4.3519724297678718E-2</v>
      </c>
      <c r="E31" s="5">
        <f t="shared" si="5"/>
        <v>6.8218568868626289E-2</v>
      </c>
      <c r="F31" s="27">
        <f t="shared" si="6"/>
        <v>9.2643763719675087E-2</v>
      </c>
    </row>
    <row r="32" spans="1:10" x14ac:dyDescent="0.2">
      <c r="A32" s="10" t="s">
        <v>7</v>
      </c>
      <c r="B32" s="5">
        <f>SUM(B27:B31)</f>
        <v>0.99999999999999989</v>
      </c>
      <c r="C32" s="5">
        <f>SUM(C27:C31)</f>
        <v>0.99999999999999989</v>
      </c>
      <c r="D32" s="5">
        <f>SUM(D27:D31)</f>
        <v>1</v>
      </c>
      <c r="E32" s="5">
        <f>SUM(E27:E31)</f>
        <v>1.0000000000000002</v>
      </c>
      <c r="F32" s="27">
        <f>SUM(F27:F31)</f>
        <v>0.99999999999999989</v>
      </c>
    </row>
  </sheetData>
  <mergeCells count="5">
    <mergeCell ref="A1:H1"/>
    <mergeCell ref="A9:H9"/>
    <mergeCell ref="A17:H17"/>
    <mergeCell ref="A25:E25"/>
    <mergeCell ref="L2:S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41"/>
  <sheetViews>
    <sheetView zoomScale="85" zoomScaleNormal="85" workbookViewId="0">
      <selection activeCell="D76" sqref="D76"/>
    </sheetView>
  </sheetViews>
  <sheetFormatPr defaultColWidth="8.85546875" defaultRowHeight="15" x14ac:dyDescent="0.25"/>
  <cols>
    <col min="1" max="7" width="8.85546875" style="14"/>
    <col min="8" max="8" width="5.140625" style="14" customWidth="1"/>
    <col min="9" max="17" width="8.85546875" style="14"/>
    <col min="18" max="18" width="5.28515625" style="14" customWidth="1"/>
    <col min="19" max="27" width="8.85546875" style="14"/>
    <col min="28" max="28" width="5.5703125" style="14" customWidth="1"/>
    <col min="29" max="16384" width="8.85546875" style="14"/>
  </cols>
  <sheetData>
    <row r="1" spans="1:29" x14ac:dyDescent="0.25">
      <c r="A1" s="24" t="s">
        <v>22</v>
      </c>
      <c r="B1" s="24"/>
      <c r="C1" s="24"/>
      <c r="D1" s="24"/>
      <c r="E1" s="24"/>
      <c r="F1" s="24"/>
      <c r="G1" s="24"/>
      <c r="K1" s="24" t="s">
        <v>23</v>
      </c>
      <c r="L1" s="24"/>
      <c r="M1" s="24"/>
      <c r="N1" s="24"/>
      <c r="O1" s="24"/>
      <c r="P1" s="24"/>
      <c r="Q1" s="24"/>
      <c r="U1" s="24" t="s">
        <v>24</v>
      </c>
      <c r="V1" s="24"/>
      <c r="W1" s="24"/>
      <c r="X1" s="24"/>
      <c r="Y1" s="24"/>
      <c r="Z1" s="24"/>
      <c r="AA1" s="24"/>
      <c r="AB1" s="15"/>
      <c r="AC1" s="15"/>
    </row>
    <row r="2" spans="1:29" x14ac:dyDescent="0.25">
      <c r="A2" s="24" t="s">
        <v>14</v>
      </c>
      <c r="B2" s="24"/>
      <c r="C2" s="24"/>
      <c r="D2" s="24"/>
      <c r="E2" s="24"/>
      <c r="F2" s="24"/>
      <c r="G2" s="24"/>
      <c r="K2" s="24" t="s">
        <v>14</v>
      </c>
      <c r="L2" s="24"/>
      <c r="M2" s="24"/>
      <c r="N2" s="24"/>
      <c r="O2" s="24"/>
      <c r="P2" s="24"/>
      <c r="Q2" s="24"/>
      <c r="U2" s="24" t="s">
        <v>14</v>
      </c>
      <c r="V2" s="24"/>
      <c r="W2" s="24"/>
      <c r="X2" s="24"/>
      <c r="Y2" s="24"/>
      <c r="Z2" s="24"/>
      <c r="AA2" s="24"/>
      <c r="AB2" s="15"/>
      <c r="AC2" s="15"/>
    </row>
    <row r="3" spans="1:29" x14ac:dyDescent="0.25">
      <c r="A3" s="16"/>
      <c r="B3" s="17" t="s">
        <v>30</v>
      </c>
      <c r="C3" s="17" t="s">
        <v>27</v>
      </c>
      <c r="D3" s="17" t="s">
        <v>28</v>
      </c>
      <c r="E3" s="17" t="s">
        <v>29</v>
      </c>
      <c r="F3" s="17" t="s">
        <v>5</v>
      </c>
      <c r="G3" s="17" t="s">
        <v>6</v>
      </c>
      <c r="H3" s="18" t="s">
        <v>9</v>
      </c>
      <c r="I3" s="19">
        <f>B8*G4+C8*G5+D8*G6+E8*G7</f>
        <v>4.5187770155468057</v>
      </c>
      <c r="K3" s="16"/>
      <c r="L3" s="17" t="str">
        <f>'Локальные приоритеты'!B3</f>
        <v>Yeastar</v>
      </c>
      <c r="M3" s="17" t="str">
        <f>'Локальные приоритеты'!C3</f>
        <v>QTECH</v>
      </c>
      <c r="N3" s="17" t="str">
        <f>'Локальные приоритеты'!D3</f>
        <v>Eltex</v>
      </c>
      <c r="O3" s="17" t="str">
        <f>'Локальные приоритеты'!E3</f>
        <v>Агат</v>
      </c>
      <c r="P3" s="17" t="s">
        <v>5</v>
      </c>
      <c r="Q3" s="17" t="s">
        <v>6</v>
      </c>
      <c r="R3" s="18" t="s">
        <v>9</v>
      </c>
      <c r="S3" s="19">
        <f>L8*Q4+M8*Q5+N8*Q6+O8*Q7</f>
        <v>4.4054579214761658</v>
      </c>
      <c r="U3" s="16"/>
      <c r="V3" s="17" t="str">
        <f>'Локальные приоритеты'!B3</f>
        <v>Yeastar</v>
      </c>
      <c r="W3" s="17" t="str">
        <f>'Локальные приоритеты'!C3</f>
        <v>QTECH</v>
      </c>
      <c r="X3" s="17" t="str">
        <f>'Локальные приоритеты'!D3</f>
        <v>Eltex</v>
      </c>
      <c r="Y3" s="17" t="str">
        <f>'Локальные приоритеты'!E3</f>
        <v>Агат</v>
      </c>
      <c r="Z3" s="17" t="s">
        <v>5</v>
      </c>
      <c r="AA3" s="17" t="s">
        <v>6</v>
      </c>
      <c r="AB3" s="18" t="s">
        <v>9</v>
      </c>
      <c r="AC3" s="19">
        <f>V8*AA4+W8*AA5+X8*AA6+Y8*AA7</f>
        <v>4.5084608656379395</v>
      </c>
    </row>
    <row r="4" spans="1:29" x14ac:dyDescent="0.25">
      <c r="A4" s="20" t="str">
        <f>B3</f>
        <v>Yeastar</v>
      </c>
      <c r="B4" s="16">
        <v>1</v>
      </c>
      <c r="C4" s="16">
        <v>2</v>
      </c>
      <c r="D4" s="16">
        <v>5</v>
      </c>
      <c r="E4" s="16">
        <v>3</v>
      </c>
      <c r="F4" s="21">
        <f>GEOMEAN(B4:E4)</f>
        <v>2.340347319320716</v>
      </c>
      <c r="G4" s="21">
        <f>F4/$F$8</f>
        <v>0.44542767120133048</v>
      </c>
      <c r="H4" s="18"/>
      <c r="I4" s="19"/>
      <c r="K4" s="20" t="str">
        <f>'Локальные приоритеты'!A4</f>
        <v>Yeastar</v>
      </c>
      <c r="L4" s="16">
        <v>1</v>
      </c>
      <c r="M4" s="16">
        <v>3</v>
      </c>
      <c r="N4" s="16">
        <v>3</v>
      </c>
      <c r="O4" s="16">
        <v>3</v>
      </c>
      <c r="P4" s="21">
        <f>GEOMEAN(L4:O4)</f>
        <v>2.2795070569547775</v>
      </c>
      <c r="Q4" s="21">
        <f>P4/$P$8</f>
        <v>0.47101936789255611</v>
      </c>
      <c r="R4" s="18"/>
      <c r="S4" s="19"/>
      <c r="U4" s="20" t="str">
        <f>'Локальные приоритеты'!A4</f>
        <v>Yeastar</v>
      </c>
      <c r="V4" s="16">
        <v>1</v>
      </c>
      <c r="W4" s="16">
        <v>5</v>
      </c>
      <c r="X4" s="16">
        <v>3</v>
      </c>
      <c r="Y4" s="16">
        <v>4</v>
      </c>
      <c r="Z4" s="21">
        <f>GEOMEAN(V4:Y4)</f>
        <v>2.7831576837137408</v>
      </c>
      <c r="AA4" s="21">
        <f>Z4/$Z$8</f>
        <v>0.54169544486374155</v>
      </c>
      <c r="AB4" s="18"/>
      <c r="AC4" s="19"/>
    </row>
    <row r="5" spans="1:29" x14ac:dyDescent="0.25">
      <c r="A5" s="20" t="str">
        <f>C3</f>
        <v>QTECH</v>
      </c>
      <c r="B5" s="21">
        <f>1/C4</f>
        <v>0.5</v>
      </c>
      <c r="C5" s="16">
        <v>1</v>
      </c>
      <c r="D5" s="16">
        <v>3</v>
      </c>
      <c r="E5" s="16">
        <v>7</v>
      </c>
      <c r="F5" s="21">
        <f>GEOMEAN(B5:E5)</f>
        <v>1.800102871839254</v>
      </c>
      <c r="G5" s="21">
        <f>F5/$F$8</f>
        <v>0.34260540027832803</v>
      </c>
      <c r="H5" s="18" t="s">
        <v>17</v>
      </c>
      <c r="I5" s="19">
        <f>(I3-4)/3</f>
        <v>0.17292567184893523</v>
      </c>
      <c r="K5" s="20" t="str">
        <f>'Локальные приоритеты'!A5</f>
        <v>QTECH</v>
      </c>
      <c r="L5" s="21">
        <f>1/M4</f>
        <v>0.33333333333333331</v>
      </c>
      <c r="M5" s="16">
        <v>1</v>
      </c>
      <c r="N5" s="16">
        <v>4</v>
      </c>
      <c r="O5" s="16">
        <v>3</v>
      </c>
      <c r="P5" s="21">
        <f>GEOMEAN(L5:O5)</f>
        <v>1.4142135623730949</v>
      </c>
      <c r="Q5" s="21">
        <f>P5/$P$8</f>
        <v>0.29222194166134147</v>
      </c>
      <c r="R5" s="18" t="s">
        <v>17</v>
      </c>
      <c r="S5" s="19">
        <f>(S3-4)/3</f>
        <v>0.13515264049205525</v>
      </c>
      <c r="U5" s="20" t="str">
        <f>'Локальные приоритеты'!A5</f>
        <v>QTECH</v>
      </c>
      <c r="V5" s="21">
        <f>1/W4</f>
        <v>0.2</v>
      </c>
      <c r="W5" s="16">
        <v>1</v>
      </c>
      <c r="X5" s="16">
        <v>3</v>
      </c>
      <c r="Y5" s="16">
        <v>3</v>
      </c>
      <c r="Z5" s="21">
        <f>GEOMEAN(V5:Y5)</f>
        <v>1.158292185288269</v>
      </c>
      <c r="AA5" s="21">
        <f>Z5/$Z$8</f>
        <v>0.22544234710937749</v>
      </c>
      <c r="AB5" s="18" t="s">
        <v>17</v>
      </c>
      <c r="AC5" s="19">
        <f>(AC3-4)/3</f>
        <v>0.16948695521264648</v>
      </c>
    </row>
    <row r="6" spans="1:29" x14ac:dyDescent="0.25">
      <c r="A6" s="20" t="str">
        <f>D3</f>
        <v>Eltex</v>
      </c>
      <c r="B6" s="21">
        <f>1/D4</f>
        <v>0.2</v>
      </c>
      <c r="C6" s="21">
        <f>1/D5</f>
        <v>0.33333333333333331</v>
      </c>
      <c r="D6" s="16">
        <v>1</v>
      </c>
      <c r="E6" s="16">
        <v>7</v>
      </c>
      <c r="F6" s="21">
        <f>GEOMEAN(B6:E6)</f>
        <v>0.82651681837938018</v>
      </c>
      <c r="G6" s="21">
        <f>F6/$F$8</f>
        <v>0.15730719050979006</v>
      </c>
      <c r="H6" s="18" t="s">
        <v>8</v>
      </c>
      <c r="I6" s="15">
        <v>0.9</v>
      </c>
      <c r="K6" s="20" t="str">
        <f>'Локальные приоритеты'!A6</f>
        <v>Eltex</v>
      </c>
      <c r="L6" s="21">
        <f>1/N4</f>
        <v>0.33333333333333331</v>
      </c>
      <c r="M6" s="21">
        <f>1/N5</f>
        <v>0.25</v>
      </c>
      <c r="N6" s="16">
        <v>1</v>
      </c>
      <c r="O6" s="16">
        <v>3</v>
      </c>
      <c r="P6" s="21">
        <f>GEOMEAN(L6:O6)</f>
        <v>0.70710678118654757</v>
      </c>
      <c r="Q6" s="21">
        <f>P6/$P$8</f>
        <v>0.14611097083067073</v>
      </c>
      <c r="R6" s="18" t="s">
        <v>8</v>
      </c>
      <c r="S6" s="15">
        <v>0.9</v>
      </c>
      <c r="U6" s="20" t="str">
        <f>'Локальные приоритеты'!A6</f>
        <v>Eltex</v>
      </c>
      <c r="V6" s="21">
        <f>1/X4</f>
        <v>0.33333333333333331</v>
      </c>
      <c r="W6" s="21">
        <f>1/X5</f>
        <v>0.33333333333333331</v>
      </c>
      <c r="X6" s="16">
        <v>1</v>
      </c>
      <c r="Y6" s="16">
        <v>4</v>
      </c>
      <c r="Z6" s="21">
        <f>GEOMEAN(V6:Y6)</f>
        <v>0.81649658092772603</v>
      </c>
      <c r="AA6" s="21">
        <f>Z6/$Z$8</f>
        <v>0.15891750626403248</v>
      </c>
      <c r="AB6" s="18" t="s">
        <v>8</v>
      </c>
      <c r="AC6" s="15">
        <v>0.9</v>
      </c>
    </row>
    <row r="7" spans="1:29" x14ac:dyDescent="0.25">
      <c r="A7" s="20" t="str">
        <f>E3</f>
        <v>Агат</v>
      </c>
      <c r="B7" s="21">
        <f>1/E4</f>
        <v>0.33333333333333331</v>
      </c>
      <c r="C7" s="21">
        <f>1/E5</f>
        <v>0.14285714285714285</v>
      </c>
      <c r="D7" s="21">
        <f>1/E6</f>
        <v>0.14285714285714285</v>
      </c>
      <c r="E7" s="16">
        <v>1</v>
      </c>
      <c r="F7" s="21">
        <f>GEOMEAN(B7:E7)</f>
        <v>0.28719089450090901</v>
      </c>
      <c r="G7" s="21">
        <f>F7/$F$8</f>
        <v>5.4659738010551517E-2</v>
      </c>
      <c r="H7" s="18" t="s">
        <v>18</v>
      </c>
      <c r="I7" s="22">
        <f>(I5/I6)</f>
        <v>0.19213963538770581</v>
      </c>
      <c r="K7" s="20" t="str">
        <f>'Локальные приоритеты'!A7</f>
        <v>Агат</v>
      </c>
      <c r="L7" s="21">
        <f>1/O4</f>
        <v>0.33333333333333331</v>
      </c>
      <c r="M7" s="21">
        <f>1/O5</f>
        <v>0.33333333333333331</v>
      </c>
      <c r="N7" s="21">
        <f>1/O6</f>
        <v>0.33333333333333331</v>
      </c>
      <c r="O7" s="16">
        <v>1</v>
      </c>
      <c r="P7" s="21">
        <f>GEOMEAN(L7:O7)</f>
        <v>0.43869133765083079</v>
      </c>
      <c r="Q7" s="21">
        <f>P7/$P$8</f>
        <v>9.0647719615431541E-2</v>
      </c>
      <c r="R7" s="18" t="s">
        <v>18</v>
      </c>
      <c r="S7" s="22">
        <f>(S5/S6)</f>
        <v>0.15016960054672804</v>
      </c>
      <c r="U7" s="20" t="str">
        <f>'Локальные приоритеты'!A7</f>
        <v>Агат</v>
      </c>
      <c r="V7" s="21">
        <f>1/Y4</f>
        <v>0.25</v>
      </c>
      <c r="W7" s="21">
        <f>1/Y5</f>
        <v>0.33333333333333331</v>
      </c>
      <c r="X7" s="21">
        <f>1/Y6</f>
        <v>0.25</v>
      </c>
      <c r="Y7" s="16">
        <v>1</v>
      </c>
      <c r="Z7" s="21">
        <f>GEOMEAN(V7:Y7)</f>
        <v>0.37991784282579627</v>
      </c>
      <c r="AA7" s="21">
        <f>Z7/$Z$8</f>
        <v>7.394470176284848E-2</v>
      </c>
      <c r="AB7" s="18" t="s">
        <v>18</v>
      </c>
      <c r="AC7" s="22">
        <f>(AC5/AC6)</f>
        <v>0.18831883912516276</v>
      </c>
    </row>
    <row r="8" spans="1:29" x14ac:dyDescent="0.25">
      <c r="A8" s="20" t="s">
        <v>7</v>
      </c>
      <c r="B8" s="21">
        <f t="shared" ref="B8:G8" si="0">SUM(B4:B7)</f>
        <v>2.0333333333333332</v>
      </c>
      <c r="C8" s="21">
        <f t="shared" si="0"/>
        <v>3.4761904761904763</v>
      </c>
      <c r="D8" s="21">
        <f t="shared" si="0"/>
        <v>9.1428571428571423</v>
      </c>
      <c r="E8" s="21">
        <f t="shared" si="0"/>
        <v>18</v>
      </c>
      <c r="F8" s="21">
        <f t="shared" si="0"/>
        <v>5.2541579040402588</v>
      </c>
      <c r="G8" s="21">
        <f t="shared" si="0"/>
        <v>1</v>
      </c>
      <c r="H8" s="15"/>
      <c r="I8" s="15"/>
      <c r="K8" s="20" t="str">
        <f>'Локальные приоритеты'!A8</f>
        <v>Сумма</v>
      </c>
      <c r="L8" s="21">
        <f t="shared" ref="L8:Q8" si="1">SUM(L4:L7)</f>
        <v>1.9999999999999998</v>
      </c>
      <c r="M8" s="21">
        <f t="shared" si="1"/>
        <v>4.583333333333333</v>
      </c>
      <c r="N8" s="21">
        <f t="shared" si="1"/>
        <v>8.3333333333333339</v>
      </c>
      <c r="O8" s="21">
        <f t="shared" si="1"/>
        <v>10</v>
      </c>
      <c r="P8" s="21">
        <f t="shared" si="1"/>
        <v>4.8395187381652516</v>
      </c>
      <c r="Q8" s="21">
        <f t="shared" si="1"/>
        <v>0.99999999999999978</v>
      </c>
      <c r="R8" s="15"/>
      <c r="S8" s="15"/>
      <c r="U8" s="20" t="str">
        <f>'Локальные приоритеты'!A8</f>
        <v>Сумма</v>
      </c>
      <c r="V8" s="21">
        <f t="shared" ref="V8:AA8" si="2">SUM(V4:V7)</f>
        <v>1.7833333333333332</v>
      </c>
      <c r="W8" s="21">
        <f t="shared" si="2"/>
        <v>6.6666666666666661</v>
      </c>
      <c r="X8" s="21">
        <f t="shared" si="2"/>
        <v>7.25</v>
      </c>
      <c r="Y8" s="21">
        <f t="shared" si="2"/>
        <v>12</v>
      </c>
      <c r="Z8" s="21">
        <f t="shared" si="2"/>
        <v>5.1378642927555322</v>
      </c>
      <c r="AA8" s="21">
        <f t="shared" si="2"/>
        <v>1</v>
      </c>
      <c r="AB8" s="15"/>
      <c r="AC8" s="15"/>
    </row>
    <row r="9" spans="1:29" x14ac:dyDescent="0.25">
      <c r="A9" s="24" t="s">
        <v>15</v>
      </c>
      <c r="B9" s="24"/>
      <c r="C9" s="24"/>
      <c r="D9" s="24"/>
      <c r="E9" s="24"/>
      <c r="F9" s="24"/>
      <c r="G9" s="24"/>
      <c r="H9" s="15"/>
      <c r="I9" s="15"/>
      <c r="K9" s="24" t="s">
        <v>15</v>
      </c>
      <c r="L9" s="24"/>
      <c r="M9" s="24"/>
      <c r="N9" s="24"/>
      <c r="O9" s="24"/>
      <c r="P9" s="24"/>
      <c r="Q9" s="24"/>
      <c r="R9" s="15"/>
      <c r="S9" s="15"/>
      <c r="U9" s="24" t="s">
        <v>15</v>
      </c>
      <c r="V9" s="24"/>
      <c r="W9" s="24"/>
      <c r="X9" s="24"/>
      <c r="Y9" s="24"/>
      <c r="Z9" s="24"/>
      <c r="AA9" s="24"/>
      <c r="AB9" s="15"/>
      <c r="AC9" s="15"/>
    </row>
    <row r="10" spans="1:29" x14ac:dyDescent="0.25">
      <c r="A10" s="16"/>
      <c r="B10" s="17" t="str">
        <f>B3</f>
        <v>Yeastar</v>
      </c>
      <c r="C10" s="17" t="str">
        <f>C3</f>
        <v>QTECH</v>
      </c>
      <c r="D10" s="17" t="str">
        <f t="shared" ref="D10:E10" si="3">D3</f>
        <v>Eltex</v>
      </c>
      <c r="E10" s="17" t="str">
        <f t="shared" si="3"/>
        <v>Агат</v>
      </c>
      <c r="F10" s="17" t="s">
        <v>5</v>
      </c>
      <c r="G10" s="17" t="s">
        <v>6</v>
      </c>
      <c r="H10" s="18" t="s">
        <v>9</v>
      </c>
      <c r="I10" s="19">
        <f>B15*G11+C15*G12+D15*G13+E15*G14</f>
        <v>4.4515473501199674</v>
      </c>
      <c r="K10" s="16"/>
      <c r="L10" s="17" t="str">
        <f>'Локальные приоритеты'!B3</f>
        <v>Yeastar</v>
      </c>
      <c r="M10" s="17" t="str">
        <f>'Локальные приоритеты'!C3</f>
        <v>QTECH</v>
      </c>
      <c r="N10" s="17" t="str">
        <f>'Локальные приоритеты'!D3</f>
        <v>Eltex</v>
      </c>
      <c r="O10" s="17" t="str">
        <f>'Локальные приоритеты'!E3</f>
        <v>Агат</v>
      </c>
      <c r="P10" s="17" t="s">
        <v>5</v>
      </c>
      <c r="Q10" s="17" t="s">
        <v>6</v>
      </c>
      <c r="R10" s="18" t="s">
        <v>9</v>
      </c>
      <c r="S10" s="19">
        <f>L15*Q11+M15*Q12+N15*Q13+O15*Q14</f>
        <v>4.2904143919483744</v>
      </c>
      <c r="U10" s="16"/>
      <c r="V10" s="17" t="str">
        <f>'Локальные приоритеты'!B3</f>
        <v>Yeastar</v>
      </c>
      <c r="W10" s="17" t="str">
        <f>'Локальные приоритеты'!C3</f>
        <v>QTECH</v>
      </c>
      <c r="X10" s="17" t="str">
        <f>'Локальные приоритеты'!D3</f>
        <v>Eltex</v>
      </c>
      <c r="Y10" s="17" t="str">
        <f>'Локальные приоритеты'!E3</f>
        <v>Агат</v>
      </c>
      <c r="Z10" s="17" t="s">
        <v>5</v>
      </c>
      <c r="AA10" s="17" t="s">
        <v>6</v>
      </c>
      <c r="AB10" s="18" t="s">
        <v>9</v>
      </c>
      <c r="AC10" s="19">
        <f>V15*AA11+W15*AA12+X15*AA13+Y15*AA14</f>
        <v>4.4998458916707929</v>
      </c>
    </row>
    <row r="11" spans="1:29" x14ac:dyDescent="0.25">
      <c r="A11" s="20" t="str">
        <f>A4</f>
        <v>Yeastar</v>
      </c>
      <c r="B11" s="16">
        <v>1</v>
      </c>
      <c r="C11" s="16">
        <v>3</v>
      </c>
      <c r="D11" s="16">
        <v>4</v>
      </c>
      <c r="E11" s="16">
        <v>3</v>
      </c>
      <c r="F11" s="21">
        <f>GEOMEAN(B11:E11)</f>
        <v>2.4494897427831779</v>
      </c>
      <c r="G11" s="21">
        <f>F11/$F$15</f>
        <v>0.49433813623145184</v>
      </c>
      <c r="H11" s="18"/>
      <c r="I11" s="19"/>
      <c r="K11" s="20" t="str">
        <f>'Локальные приоритеты'!A4</f>
        <v>Yeastar</v>
      </c>
      <c r="L11" s="16">
        <v>1</v>
      </c>
      <c r="M11" s="16">
        <v>3</v>
      </c>
      <c r="N11" s="16">
        <v>5</v>
      </c>
      <c r="O11" s="16">
        <v>5</v>
      </c>
      <c r="P11" s="21">
        <f>GEOMEAN(L11:O11)</f>
        <v>2.942830956382712</v>
      </c>
      <c r="Q11" s="21">
        <f>P11/$P$15</f>
        <v>0.54918424364840113</v>
      </c>
      <c r="R11" s="18"/>
      <c r="S11" s="19"/>
      <c r="U11" s="20" t="str">
        <f>'Локальные приоритеты'!A4</f>
        <v>Yeastar</v>
      </c>
      <c r="V11" s="16">
        <v>1</v>
      </c>
      <c r="W11" s="16">
        <v>5</v>
      </c>
      <c r="X11" s="16">
        <v>5</v>
      </c>
      <c r="Y11" s="16">
        <v>4</v>
      </c>
      <c r="Z11" s="21">
        <f>GEOMEAN(V11:Y11)</f>
        <v>3.1622776601683795</v>
      </c>
      <c r="AA11" s="21">
        <f>Z11/$Z$15</f>
        <v>0.57715220420994062</v>
      </c>
      <c r="AB11" s="18"/>
      <c r="AC11" s="19"/>
    </row>
    <row r="12" spans="1:29" x14ac:dyDescent="0.25">
      <c r="A12" s="20" t="str">
        <f>A5</f>
        <v>QTECH</v>
      </c>
      <c r="B12" s="21">
        <f>1/C11</f>
        <v>0.33333333333333331</v>
      </c>
      <c r="C12" s="16">
        <v>1</v>
      </c>
      <c r="D12" s="16">
        <v>3</v>
      </c>
      <c r="E12" s="16">
        <v>3</v>
      </c>
      <c r="F12" s="21">
        <f>GEOMEAN(B12:E12)</f>
        <v>1.3160740129524926</v>
      </c>
      <c r="G12" s="21">
        <f>F12/$F$15</f>
        <v>0.26560044867400401</v>
      </c>
      <c r="H12" s="18" t="s">
        <v>17</v>
      </c>
      <c r="I12" s="19">
        <f>(I10-4)/3</f>
        <v>0.15051578337332247</v>
      </c>
      <c r="K12" s="20" t="str">
        <f>'Локальные приоритеты'!A5</f>
        <v>QTECH</v>
      </c>
      <c r="L12" s="21">
        <f>1/M11</f>
        <v>0.33333333333333331</v>
      </c>
      <c r="M12" s="16">
        <v>1</v>
      </c>
      <c r="N12" s="16">
        <v>3</v>
      </c>
      <c r="O12" s="16">
        <v>3</v>
      </c>
      <c r="P12" s="21">
        <f>GEOMEAN(L12:O12)</f>
        <v>1.3160740129524926</v>
      </c>
      <c r="Q12" s="21">
        <f>P12/$P$15</f>
        <v>0.2456026601939264</v>
      </c>
      <c r="R12" s="18" t="s">
        <v>17</v>
      </c>
      <c r="S12" s="19">
        <f>(S10-4)/3</f>
        <v>9.6804797316124791E-2</v>
      </c>
      <c r="U12" s="20" t="str">
        <f>'Локальные приоритеты'!A5</f>
        <v>QTECH</v>
      </c>
      <c r="V12" s="21">
        <f>1/W11</f>
        <v>0.2</v>
      </c>
      <c r="W12" s="16">
        <v>1</v>
      </c>
      <c r="X12" s="16">
        <v>3</v>
      </c>
      <c r="Y12" s="16">
        <v>4</v>
      </c>
      <c r="Z12" s="21">
        <f>GEOMEAN(V12:Y12)</f>
        <v>1.2446659545769567</v>
      </c>
      <c r="AA12" s="21">
        <f>Z12/$Z$15</f>
        <v>0.22716591532664793</v>
      </c>
      <c r="AB12" s="18" t="s">
        <v>17</v>
      </c>
      <c r="AC12" s="19">
        <f>(AC10-4)/3</f>
        <v>0.16661529722359761</v>
      </c>
    </row>
    <row r="13" spans="1:29" x14ac:dyDescent="0.25">
      <c r="A13" s="20" t="str">
        <f t="shared" ref="A13:A14" si="4">A6</f>
        <v>Eltex</v>
      </c>
      <c r="B13" s="21">
        <f>1/D11</f>
        <v>0.25</v>
      </c>
      <c r="C13" s="21">
        <f>1/D12</f>
        <v>0.33333333333333331</v>
      </c>
      <c r="D13" s="16">
        <v>1</v>
      </c>
      <c r="E13" s="16">
        <v>5</v>
      </c>
      <c r="F13" s="21">
        <f>GEOMEAN(B13:E13)</f>
        <v>0.80342841894465167</v>
      </c>
      <c r="G13" s="21">
        <f>F13/$F$15</f>
        <v>0.16214205770268342</v>
      </c>
      <c r="H13" s="18" t="s">
        <v>8</v>
      </c>
      <c r="I13" s="15">
        <v>0.9</v>
      </c>
      <c r="K13" s="20" t="str">
        <f>'Локальные приоритеты'!A6</f>
        <v>Eltex</v>
      </c>
      <c r="L13" s="21">
        <f>1/N11</f>
        <v>0.2</v>
      </c>
      <c r="M13" s="21">
        <f>1/N12</f>
        <v>0.33333333333333331</v>
      </c>
      <c r="N13" s="16">
        <v>1</v>
      </c>
      <c r="O13" s="16">
        <v>5</v>
      </c>
      <c r="P13" s="21">
        <f>GEOMEAN(L13:O13)</f>
        <v>0.75983568565159254</v>
      </c>
      <c r="Q13" s="21">
        <f>P13/$P$15</f>
        <v>0.14179876197665159</v>
      </c>
      <c r="R13" s="18" t="s">
        <v>8</v>
      </c>
      <c r="S13" s="15">
        <v>0.9</v>
      </c>
      <c r="U13" s="20" t="str">
        <f>'Локальные приоритеты'!A6</f>
        <v>Eltex</v>
      </c>
      <c r="V13" s="21">
        <f>1/X11</f>
        <v>0.2</v>
      </c>
      <c r="W13" s="21">
        <f>1/X12</f>
        <v>0.33333333333333331</v>
      </c>
      <c r="X13" s="16">
        <v>1</v>
      </c>
      <c r="Y13" s="16">
        <v>4</v>
      </c>
      <c r="Z13" s="21">
        <f>GEOMEAN(V13:Y13)</f>
        <v>0.71860822392616841</v>
      </c>
      <c r="AA13" s="21">
        <f>Z13/$Z$15</f>
        <v>0.13115430236454789</v>
      </c>
      <c r="AB13" s="18" t="s">
        <v>8</v>
      </c>
      <c r="AC13" s="15">
        <v>0.9</v>
      </c>
    </row>
    <row r="14" spans="1:29" x14ac:dyDescent="0.25">
      <c r="A14" s="20" t="str">
        <f t="shared" si="4"/>
        <v>Агат</v>
      </c>
      <c r="B14" s="21">
        <f>1/E11</f>
        <v>0.33333333333333331</v>
      </c>
      <c r="C14" s="21">
        <f>1/E12</f>
        <v>0.33333333333333331</v>
      </c>
      <c r="D14" s="21">
        <f>1/E13</f>
        <v>0.2</v>
      </c>
      <c r="E14" s="16">
        <v>1</v>
      </c>
      <c r="F14" s="21">
        <f>GEOMEAN(B14:E14)</f>
        <v>0.3860973950960897</v>
      </c>
      <c r="G14" s="21">
        <f>F14/$F$15</f>
        <v>7.7919357391860733E-2</v>
      </c>
      <c r="H14" s="18" t="s">
        <v>18</v>
      </c>
      <c r="I14" s="22">
        <f>(I12/I13)</f>
        <v>0.16723975930369164</v>
      </c>
      <c r="K14" s="20" t="str">
        <f>'Локальные приоритеты'!A7</f>
        <v>Агат</v>
      </c>
      <c r="L14" s="21">
        <f>1/O11</f>
        <v>0.2</v>
      </c>
      <c r="M14" s="21">
        <f>1/O12</f>
        <v>0.33333333333333331</v>
      </c>
      <c r="N14" s="21">
        <f>1/O13</f>
        <v>0.2</v>
      </c>
      <c r="O14" s="16">
        <v>1</v>
      </c>
      <c r="P14" s="21">
        <f>GEOMEAN(L14:O14)</f>
        <v>0.33980884896942448</v>
      </c>
      <c r="Q14" s="21">
        <f>P14/$P$15</f>
        <v>6.3414334181021076E-2</v>
      </c>
      <c r="R14" s="18" t="s">
        <v>18</v>
      </c>
      <c r="S14" s="22">
        <f>(S12/S13)</f>
        <v>0.10756088590680532</v>
      </c>
      <c r="U14" s="20" t="str">
        <f>'Локальные приоритеты'!A7</f>
        <v>Агат</v>
      </c>
      <c r="V14" s="21">
        <f>1/Y11</f>
        <v>0.25</v>
      </c>
      <c r="W14" s="21">
        <f>1/Y12</f>
        <v>0.25</v>
      </c>
      <c r="X14" s="21">
        <f>1/Y13</f>
        <v>0.25</v>
      </c>
      <c r="Y14" s="16">
        <v>1</v>
      </c>
      <c r="Z14" s="21">
        <f>GEOMEAN(V14:Y14)</f>
        <v>0.35355339059327379</v>
      </c>
      <c r="AA14" s="21">
        <f>Z14/$Z$15</f>
        <v>6.4527578098863378E-2</v>
      </c>
      <c r="AB14" s="18" t="s">
        <v>18</v>
      </c>
      <c r="AC14" s="22">
        <f>(AC12/AC13)</f>
        <v>0.18512810802621957</v>
      </c>
    </row>
    <row r="15" spans="1:29" x14ac:dyDescent="0.25">
      <c r="A15" s="20" t="str">
        <f>A8</f>
        <v>Сумма</v>
      </c>
      <c r="B15" s="21">
        <f t="shared" ref="B15:G15" si="5">SUM(B11:B14)</f>
        <v>1.9166666666666665</v>
      </c>
      <c r="C15" s="21">
        <f t="shared" si="5"/>
        <v>4.6666666666666661</v>
      </c>
      <c r="D15" s="21">
        <f t="shared" si="5"/>
        <v>8.1999999999999993</v>
      </c>
      <c r="E15" s="21">
        <f t="shared" si="5"/>
        <v>12</v>
      </c>
      <c r="F15" s="21">
        <f t="shared" si="5"/>
        <v>4.9550895697764119</v>
      </c>
      <c r="G15" s="21">
        <f t="shared" si="5"/>
        <v>1</v>
      </c>
      <c r="H15" s="15"/>
      <c r="I15" s="15"/>
      <c r="K15" s="20" t="str">
        <f>'Локальные приоритеты'!A8</f>
        <v>Сумма</v>
      </c>
      <c r="L15" s="21">
        <f t="shared" ref="L15:Q15" si="6">SUM(L11:L14)</f>
        <v>1.7333333333333332</v>
      </c>
      <c r="M15" s="21">
        <f t="shared" si="6"/>
        <v>4.6666666666666661</v>
      </c>
      <c r="N15" s="21">
        <f t="shared" si="6"/>
        <v>9.1999999999999993</v>
      </c>
      <c r="O15" s="21">
        <f t="shared" si="6"/>
        <v>14</v>
      </c>
      <c r="P15" s="21">
        <f t="shared" si="6"/>
        <v>5.3585495039562208</v>
      </c>
      <c r="Q15" s="21">
        <f t="shared" si="6"/>
        <v>1.0000000000000002</v>
      </c>
      <c r="R15" s="15"/>
      <c r="S15" s="15"/>
      <c r="U15" s="20" t="str">
        <f>'Локальные приоритеты'!A8</f>
        <v>Сумма</v>
      </c>
      <c r="V15" s="21">
        <f t="shared" ref="V15:AA15" si="7">SUM(V11:V14)</f>
        <v>1.65</v>
      </c>
      <c r="W15" s="21">
        <f t="shared" si="7"/>
        <v>6.583333333333333</v>
      </c>
      <c r="X15" s="21">
        <f t="shared" si="7"/>
        <v>9.25</v>
      </c>
      <c r="Y15" s="21">
        <f t="shared" si="7"/>
        <v>13</v>
      </c>
      <c r="Z15" s="21">
        <f t="shared" si="7"/>
        <v>5.4791052292647793</v>
      </c>
      <c r="AA15" s="21">
        <f t="shared" si="7"/>
        <v>0.99999999999999967</v>
      </c>
      <c r="AB15" s="15"/>
      <c r="AC15" s="15"/>
    </row>
    <row r="16" spans="1:29" x14ac:dyDescent="0.25">
      <c r="A16" s="24" t="s">
        <v>16</v>
      </c>
      <c r="B16" s="24"/>
      <c r="C16" s="24"/>
      <c r="D16" s="24"/>
      <c r="E16" s="24"/>
      <c r="F16" s="24"/>
      <c r="G16" s="24"/>
      <c r="H16" s="15"/>
      <c r="I16" s="15"/>
      <c r="K16" s="24" t="s">
        <v>16</v>
      </c>
      <c r="L16" s="24"/>
      <c r="M16" s="24"/>
      <c r="N16" s="24"/>
      <c r="O16" s="24"/>
      <c r="P16" s="24"/>
      <c r="Q16" s="24"/>
      <c r="R16" s="15"/>
      <c r="S16" s="15"/>
      <c r="U16" s="24" t="s">
        <v>16</v>
      </c>
      <c r="V16" s="24"/>
      <c r="W16" s="24"/>
      <c r="X16" s="24"/>
      <c r="Y16" s="24"/>
      <c r="Z16" s="24"/>
      <c r="AA16" s="24"/>
      <c r="AB16" s="15"/>
      <c r="AC16" s="15"/>
    </row>
    <row r="17" spans="1:29" x14ac:dyDescent="0.25">
      <c r="A17" s="16"/>
      <c r="B17" s="17" t="str">
        <f>B3</f>
        <v>Yeastar</v>
      </c>
      <c r="C17" s="17" t="str">
        <f t="shared" ref="C17:E17" si="8">C3</f>
        <v>QTECH</v>
      </c>
      <c r="D17" s="17" t="str">
        <f t="shared" si="8"/>
        <v>Eltex</v>
      </c>
      <c r="E17" s="17" t="str">
        <f t="shared" si="8"/>
        <v>Агат</v>
      </c>
      <c r="F17" s="17" t="s">
        <v>5</v>
      </c>
      <c r="G17" s="17" t="s">
        <v>6</v>
      </c>
      <c r="H17" s="18" t="s">
        <v>9</v>
      </c>
      <c r="I17" s="19">
        <f>B22*G18+C22*G19+D22*G20+E22*G21</f>
        <v>4.4343058040890924</v>
      </c>
      <c r="K17" s="16"/>
      <c r="L17" s="17" t="str">
        <f>'Локальные приоритеты'!B3</f>
        <v>Yeastar</v>
      </c>
      <c r="M17" s="17" t="str">
        <f>'Локальные приоритеты'!C3</f>
        <v>QTECH</v>
      </c>
      <c r="N17" s="17" t="str">
        <f>'Локальные приоритеты'!D3</f>
        <v>Eltex</v>
      </c>
      <c r="O17" s="17" t="str">
        <f>'Локальные приоритеты'!E3</f>
        <v>Агат</v>
      </c>
      <c r="P17" s="17" t="s">
        <v>5</v>
      </c>
      <c r="Q17" s="17" t="s">
        <v>6</v>
      </c>
      <c r="R17" s="18" t="s">
        <v>9</v>
      </c>
      <c r="S17" s="19">
        <f>L22*Q18+M22*Q19+N22*Q20+O22*Q21</f>
        <v>4.4518191603741899</v>
      </c>
      <c r="U17" s="16"/>
      <c r="V17" s="17" t="str">
        <f>'Локальные приоритеты'!B3</f>
        <v>Yeastar</v>
      </c>
      <c r="W17" s="17" t="str">
        <f>'Локальные приоритеты'!C3</f>
        <v>QTECH</v>
      </c>
      <c r="X17" s="17" t="str">
        <f>'Локальные приоритеты'!D3</f>
        <v>Eltex</v>
      </c>
      <c r="Y17" s="17" t="str">
        <f>'Локальные приоритеты'!E3</f>
        <v>Агат</v>
      </c>
      <c r="Z17" s="17" t="s">
        <v>5</v>
      </c>
      <c r="AA17" s="17" t="s">
        <v>6</v>
      </c>
      <c r="AB17" s="18" t="s">
        <v>9</v>
      </c>
      <c r="AC17" s="19">
        <f>V22*AA18+W22*AA19+X22*AA20+Y22*AA21</f>
        <v>4.5124181398001086</v>
      </c>
    </row>
    <row r="18" spans="1:29" x14ac:dyDescent="0.25">
      <c r="A18" s="20" t="str">
        <f>A4</f>
        <v>Yeastar</v>
      </c>
      <c r="B18" s="16">
        <v>1</v>
      </c>
      <c r="C18" s="16">
        <v>3</v>
      </c>
      <c r="D18" s="16">
        <v>5</v>
      </c>
      <c r="E18" s="16">
        <v>3</v>
      </c>
      <c r="F18" s="21">
        <f>GEOMEAN(B18:E18)</f>
        <v>2.5900200641113513</v>
      </c>
      <c r="G18" s="21">
        <f>F18/$F$22</f>
        <v>0.50659286920536184</v>
      </c>
      <c r="H18" s="18"/>
      <c r="I18" s="19"/>
      <c r="K18" s="20" t="str">
        <f>'Локальные приоритеты'!A4</f>
        <v>Yeastar</v>
      </c>
      <c r="L18" s="16">
        <v>1</v>
      </c>
      <c r="M18" s="16">
        <v>3</v>
      </c>
      <c r="N18" s="16">
        <v>3</v>
      </c>
      <c r="O18" s="16">
        <v>5</v>
      </c>
      <c r="P18" s="21">
        <f>GEOMEAN(L18:O18)</f>
        <v>2.5900200641113513</v>
      </c>
      <c r="Q18" s="21">
        <f>P18/$P$22</f>
        <v>0.48648921255076266</v>
      </c>
      <c r="R18" s="18"/>
      <c r="S18" s="19"/>
      <c r="U18" s="20" t="str">
        <f>'Локальные приоритеты'!A4</f>
        <v>Yeastar</v>
      </c>
      <c r="V18" s="16">
        <v>1</v>
      </c>
      <c r="W18" s="16">
        <v>5</v>
      </c>
      <c r="X18" s="16">
        <v>4</v>
      </c>
      <c r="Y18" s="16">
        <v>4</v>
      </c>
      <c r="Z18" s="21">
        <f>GEOMEAN(V18:Y18)</f>
        <v>2.990697562442441</v>
      </c>
      <c r="AA18" s="21">
        <f>Z18/$Z$22</f>
        <v>0.5565970595546389</v>
      </c>
      <c r="AB18" s="18"/>
      <c r="AC18" s="19"/>
    </row>
    <row r="19" spans="1:29" x14ac:dyDescent="0.25">
      <c r="A19" s="20" t="str">
        <f t="shared" ref="A19:A21" si="9">A5</f>
        <v>QTECH</v>
      </c>
      <c r="B19" s="21">
        <f>1/C18</f>
        <v>0.33333333333333331</v>
      </c>
      <c r="C19" s="16">
        <v>1</v>
      </c>
      <c r="D19" s="16">
        <v>5</v>
      </c>
      <c r="E19" s="16">
        <v>3</v>
      </c>
      <c r="F19" s="21">
        <f>GEOMEAN(B19:E19)</f>
        <v>1.4953487812212205</v>
      </c>
      <c r="G19" s="21">
        <f>F19/$F$22</f>
        <v>0.29248152940526051</v>
      </c>
      <c r="H19" s="18" t="s">
        <v>17</v>
      </c>
      <c r="I19" s="19">
        <f>(I17-4)/3</f>
        <v>0.1447686013630308</v>
      </c>
      <c r="K19" s="20" t="str">
        <f>'Локальные приоритеты'!A5</f>
        <v>QTECH</v>
      </c>
      <c r="L19" s="21">
        <f>1/M18</f>
        <v>0.33333333333333331</v>
      </c>
      <c r="M19" s="16">
        <v>1</v>
      </c>
      <c r="N19" s="16">
        <v>5</v>
      </c>
      <c r="O19" s="16">
        <v>5</v>
      </c>
      <c r="P19" s="21">
        <f>GEOMEAN(L19:O19)</f>
        <v>1.6990442448471226</v>
      </c>
      <c r="Q19" s="21">
        <f>P19/$P$22</f>
        <v>0.31913524849398456</v>
      </c>
      <c r="R19" s="18" t="s">
        <v>17</v>
      </c>
      <c r="S19" s="19">
        <f>(S17-4)/3</f>
        <v>0.15060638679139662</v>
      </c>
      <c r="U19" s="20" t="str">
        <f>'Локальные приоритеты'!A5</f>
        <v>QTECH</v>
      </c>
      <c r="V19" s="21">
        <f>1/W18</f>
        <v>0.2</v>
      </c>
      <c r="W19" s="16">
        <v>1</v>
      </c>
      <c r="X19" s="16">
        <v>3</v>
      </c>
      <c r="Y19" s="16">
        <v>5</v>
      </c>
      <c r="Z19" s="21">
        <f>GEOMEAN(V19:Y19)</f>
        <v>1.3160740129524926</v>
      </c>
      <c r="AA19" s="21">
        <f>Z19/$Z$22</f>
        <v>0.24493380238936455</v>
      </c>
      <c r="AB19" s="18" t="s">
        <v>17</v>
      </c>
      <c r="AC19" s="19">
        <f>(AC17-4)/3</f>
        <v>0.1708060466000362</v>
      </c>
    </row>
    <row r="20" spans="1:29" x14ac:dyDescent="0.25">
      <c r="A20" s="20" t="str">
        <f t="shared" si="9"/>
        <v>Eltex</v>
      </c>
      <c r="B20" s="21">
        <f>1/D18</f>
        <v>0.2</v>
      </c>
      <c r="C20" s="21">
        <f>1/D19</f>
        <v>0.2</v>
      </c>
      <c r="D20" s="16">
        <v>1</v>
      </c>
      <c r="E20" s="16">
        <v>3</v>
      </c>
      <c r="F20" s="21">
        <f>GEOMEAN(B20:E20)</f>
        <v>0.58856619127654242</v>
      </c>
      <c r="G20" s="21">
        <f>F20/$F$22</f>
        <v>0.11512012578109382</v>
      </c>
      <c r="H20" s="18" t="s">
        <v>8</v>
      </c>
      <c r="I20" s="15">
        <v>0.9</v>
      </c>
      <c r="K20" s="20" t="str">
        <f>'Локальные приоритеты'!A6</f>
        <v>Eltex</v>
      </c>
      <c r="L20" s="21">
        <f>1/N18</f>
        <v>0.33333333333333331</v>
      </c>
      <c r="M20" s="21">
        <f>1/N19</f>
        <v>0.2</v>
      </c>
      <c r="N20" s="16">
        <v>1</v>
      </c>
      <c r="O20" s="16">
        <v>4</v>
      </c>
      <c r="P20" s="21">
        <f>GEOMEAN(L20:O20)</f>
        <v>0.71860822392616841</v>
      </c>
      <c r="Q20" s="21">
        <f>P20/$P$22</f>
        <v>0.13497777636340111</v>
      </c>
      <c r="R20" s="18" t="s">
        <v>8</v>
      </c>
      <c r="S20" s="15">
        <v>0.9</v>
      </c>
      <c r="U20" s="20" t="str">
        <f>'Локальные приоритеты'!A6</f>
        <v>Eltex</v>
      </c>
      <c r="V20" s="21">
        <f>1/X18</f>
        <v>0.25</v>
      </c>
      <c r="W20" s="21">
        <f>1/X19</f>
        <v>0.33333333333333331</v>
      </c>
      <c r="X20" s="16">
        <v>1</v>
      </c>
      <c r="Y20" s="16">
        <v>3</v>
      </c>
      <c r="Z20" s="21">
        <f>GEOMEAN(V20:Y20)</f>
        <v>0.70710678118654757</v>
      </c>
      <c r="AA20" s="21">
        <f>Z20/$Z$22</f>
        <v>0.13159924966741016</v>
      </c>
      <c r="AB20" s="18" t="s">
        <v>8</v>
      </c>
      <c r="AC20" s="15">
        <v>0.9</v>
      </c>
    </row>
    <row r="21" spans="1:29" x14ac:dyDescent="0.25">
      <c r="A21" s="20" t="str">
        <f t="shared" si="9"/>
        <v>Агат</v>
      </c>
      <c r="B21" s="21">
        <f>1/E18</f>
        <v>0.33333333333333331</v>
      </c>
      <c r="C21" s="21">
        <f>1/E19</f>
        <v>0.33333333333333331</v>
      </c>
      <c r="D21" s="21">
        <f>1/E20</f>
        <v>0.33333333333333331</v>
      </c>
      <c r="E21" s="16">
        <v>1</v>
      </c>
      <c r="F21" s="21">
        <f>GEOMEAN(B21:E21)</f>
        <v>0.43869133765083079</v>
      </c>
      <c r="G21" s="21">
        <f>F21/$F$22</f>
        <v>8.5805475608283929E-2</v>
      </c>
      <c r="H21" s="18" t="s">
        <v>18</v>
      </c>
      <c r="I21" s="22">
        <f>(I19/I20)</f>
        <v>0.16085400151447865</v>
      </c>
      <c r="K21" s="20" t="str">
        <f>'Локальные приоритеты'!A7</f>
        <v>Агат</v>
      </c>
      <c r="L21" s="21">
        <f>1/O18</f>
        <v>0.2</v>
      </c>
      <c r="M21" s="21">
        <f>1/O19</f>
        <v>0.2</v>
      </c>
      <c r="N21" s="21">
        <f>1/O20</f>
        <v>0.25</v>
      </c>
      <c r="O21" s="16">
        <v>1</v>
      </c>
      <c r="P21" s="21">
        <f>GEOMEAN(L21:O21)</f>
        <v>0.31622776601683794</v>
      </c>
      <c r="Q21" s="21">
        <f>P21/$P$22</f>
        <v>5.9397762591851602E-2</v>
      </c>
      <c r="R21" s="18" t="s">
        <v>18</v>
      </c>
      <c r="S21" s="22">
        <f>(S19/S20)</f>
        <v>0.16734042976821847</v>
      </c>
      <c r="U21" s="20" t="str">
        <f>'Локальные приоритеты'!A7</f>
        <v>Агат</v>
      </c>
      <c r="V21" s="21">
        <f>1/Y18</f>
        <v>0.25</v>
      </c>
      <c r="W21" s="21">
        <f>1/Y19</f>
        <v>0.2</v>
      </c>
      <c r="X21" s="21">
        <f>1/Y20</f>
        <v>0.33333333333333331</v>
      </c>
      <c r="Y21" s="16">
        <v>1</v>
      </c>
      <c r="Z21" s="21">
        <f>GEOMEAN(V21:Y21)</f>
        <v>0.35930411196308421</v>
      </c>
      <c r="AA21" s="21">
        <f>Z21/$Z$22</f>
        <v>6.6869888388586388E-2</v>
      </c>
      <c r="AB21" s="18" t="s">
        <v>18</v>
      </c>
      <c r="AC21" s="22">
        <f>(AC19/AC20)</f>
        <v>0.18978449622226246</v>
      </c>
    </row>
    <row r="22" spans="1:29" x14ac:dyDescent="0.25">
      <c r="A22" s="20" t="str">
        <f>A8</f>
        <v>Сумма</v>
      </c>
      <c r="B22" s="21">
        <f t="shared" ref="B22:G22" si="10">SUM(B18:B21)</f>
        <v>1.8666666666666665</v>
      </c>
      <c r="C22" s="21">
        <f t="shared" si="10"/>
        <v>4.5333333333333332</v>
      </c>
      <c r="D22" s="21">
        <f t="shared" si="10"/>
        <v>11.333333333333334</v>
      </c>
      <c r="E22" s="21">
        <f t="shared" si="10"/>
        <v>10</v>
      </c>
      <c r="F22" s="21">
        <f t="shared" si="10"/>
        <v>5.1126263742599445</v>
      </c>
      <c r="G22" s="21">
        <f t="shared" si="10"/>
        <v>1.0000000000000002</v>
      </c>
      <c r="H22" s="15"/>
      <c r="I22" s="15"/>
      <c r="K22" s="20" t="str">
        <f>'Локальные приоритеты'!A8</f>
        <v>Сумма</v>
      </c>
      <c r="L22" s="21">
        <f t="shared" ref="L22:Q22" si="11">SUM(L18:L21)</f>
        <v>1.8666666666666665</v>
      </c>
      <c r="M22" s="21">
        <f t="shared" si="11"/>
        <v>4.4000000000000004</v>
      </c>
      <c r="N22" s="21">
        <f t="shared" si="11"/>
        <v>9.25</v>
      </c>
      <c r="O22" s="21">
        <f t="shared" si="11"/>
        <v>15</v>
      </c>
      <c r="P22" s="21">
        <f t="shared" si="11"/>
        <v>5.3239002989014805</v>
      </c>
      <c r="Q22" s="21">
        <f t="shared" si="11"/>
        <v>0.99999999999999989</v>
      </c>
      <c r="U22" s="20" t="str">
        <f>'Локальные приоритеты'!A8</f>
        <v>Сумма</v>
      </c>
      <c r="V22" s="21">
        <f t="shared" ref="V22:AA22" si="12">SUM(V18:V21)</f>
        <v>1.7</v>
      </c>
      <c r="W22" s="21">
        <f t="shared" si="12"/>
        <v>6.5333333333333332</v>
      </c>
      <c r="X22" s="21">
        <f t="shared" si="12"/>
        <v>8.3333333333333339</v>
      </c>
      <c r="Y22" s="21">
        <f t="shared" si="12"/>
        <v>13</v>
      </c>
      <c r="Z22" s="21">
        <f t="shared" si="12"/>
        <v>5.3731824685445657</v>
      </c>
      <c r="AA22" s="21">
        <f t="shared" si="12"/>
        <v>1</v>
      </c>
      <c r="AB22" s="15"/>
      <c r="AC22" s="15"/>
    </row>
    <row r="23" spans="1:29" x14ac:dyDescent="0.25">
      <c r="A23" s="29"/>
      <c r="B23" s="29"/>
      <c r="C23" s="29"/>
      <c r="D23" s="29"/>
      <c r="E23" s="29"/>
      <c r="K23" s="29"/>
      <c r="L23" s="29"/>
      <c r="M23" s="29"/>
      <c r="N23" s="29"/>
      <c r="O23" s="29"/>
      <c r="U23" s="29"/>
      <c r="V23" s="29"/>
      <c r="W23" s="29"/>
      <c r="X23" s="29"/>
      <c r="Y23" s="29"/>
      <c r="AB23" s="15"/>
      <c r="AC23" s="15"/>
    </row>
    <row r="24" spans="1:29" x14ac:dyDescent="0.25">
      <c r="A24" s="15"/>
      <c r="B24" s="30"/>
      <c r="C24" s="30"/>
      <c r="D24" s="30"/>
      <c r="E24" s="30"/>
      <c r="F24" s="15"/>
      <c r="G24" s="15"/>
      <c r="H24" s="15"/>
      <c r="I24" s="15"/>
      <c r="J24" s="15"/>
      <c r="K24" s="15"/>
      <c r="L24" s="30"/>
      <c r="M24" s="30"/>
      <c r="N24" s="30"/>
      <c r="O24" s="30"/>
      <c r="P24" s="15"/>
      <c r="Q24" s="15"/>
      <c r="R24" s="15"/>
      <c r="S24" s="15"/>
      <c r="T24" s="15"/>
      <c r="U24" s="15"/>
      <c r="V24" s="30"/>
      <c r="W24" s="30"/>
      <c r="X24" s="30"/>
      <c r="Y24" s="30"/>
      <c r="Z24" s="15"/>
      <c r="AA24" s="15"/>
      <c r="AB24" s="15"/>
      <c r="AC24" s="15"/>
    </row>
    <row r="25" spans="1:29" x14ac:dyDescent="0.25">
      <c r="A25" s="24" t="s">
        <v>37</v>
      </c>
      <c r="B25" s="24"/>
      <c r="C25" s="24"/>
      <c r="D25" s="24"/>
      <c r="E25" s="24"/>
      <c r="F25" s="24"/>
      <c r="G25" s="24"/>
      <c r="H25" s="15"/>
      <c r="I25" s="15"/>
      <c r="J25" s="15"/>
      <c r="K25" s="24" t="s">
        <v>37</v>
      </c>
      <c r="L25" s="24"/>
      <c r="M25" s="24"/>
      <c r="N25" s="24"/>
      <c r="O25" s="24"/>
      <c r="P25" s="24"/>
      <c r="Q25" s="24"/>
      <c r="R25" s="15"/>
      <c r="S25" s="15"/>
      <c r="U25" s="24" t="s">
        <v>37</v>
      </c>
      <c r="V25" s="24"/>
      <c r="W25" s="24"/>
      <c r="X25" s="24"/>
      <c r="Y25" s="24"/>
      <c r="Z25" s="24"/>
      <c r="AA25" s="24"/>
      <c r="AB25" s="15"/>
      <c r="AC25" s="15"/>
    </row>
    <row r="26" spans="1:29" x14ac:dyDescent="0.25">
      <c r="A26" s="16"/>
      <c r="B26" s="17" t="str">
        <f>B3</f>
        <v>Yeastar</v>
      </c>
      <c r="C26" s="17" t="str">
        <f t="shared" ref="C26:G26" si="13">C3</f>
        <v>QTECH</v>
      </c>
      <c r="D26" s="17" t="str">
        <f t="shared" si="13"/>
        <v>Eltex</v>
      </c>
      <c r="E26" s="17" t="str">
        <f t="shared" si="13"/>
        <v>Агат</v>
      </c>
      <c r="F26" s="17" t="str">
        <f t="shared" si="13"/>
        <v>А</v>
      </c>
      <c r="G26" s="17" t="str">
        <f t="shared" si="13"/>
        <v>X</v>
      </c>
      <c r="H26" s="18" t="s">
        <v>9</v>
      </c>
      <c r="I26" s="19">
        <f>B31*G27+C31*G28+D31*G29+E31*G30</f>
        <v>4.1517185606010436</v>
      </c>
      <c r="J26" s="15"/>
      <c r="K26" s="16"/>
      <c r="L26" s="17" t="str">
        <f>L3</f>
        <v>Yeastar</v>
      </c>
      <c r="M26" s="17" t="str">
        <f t="shared" ref="M26:Q26" si="14">M3</f>
        <v>QTECH</v>
      </c>
      <c r="N26" s="17" t="str">
        <f t="shared" si="14"/>
        <v>Eltex</v>
      </c>
      <c r="O26" s="17" t="str">
        <f t="shared" si="14"/>
        <v>Агат</v>
      </c>
      <c r="P26" s="17" t="str">
        <f t="shared" si="14"/>
        <v>А</v>
      </c>
      <c r="Q26" s="17" t="str">
        <f t="shared" si="14"/>
        <v>X</v>
      </c>
      <c r="R26" s="18" t="s">
        <v>9</v>
      </c>
      <c r="S26" s="19">
        <f>L31*Q27+M31*Q28+N31*Q29+O31*Q30</f>
        <v>4.2921790905951136</v>
      </c>
      <c r="U26" s="16"/>
      <c r="V26" s="17" t="str">
        <f>V3</f>
        <v>Yeastar</v>
      </c>
      <c r="W26" s="17" t="str">
        <f t="shared" ref="W26:AA26" si="15">W3</f>
        <v>QTECH</v>
      </c>
      <c r="X26" s="17" t="str">
        <f t="shared" si="15"/>
        <v>Eltex</v>
      </c>
      <c r="Y26" s="17" t="str">
        <f t="shared" si="15"/>
        <v>Агат</v>
      </c>
      <c r="Z26" s="17" t="str">
        <f t="shared" si="15"/>
        <v>А</v>
      </c>
      <c r="AA26" s="17" t="str">
        <f t="shared" si="15"/>
        <v>X</v>
      </c>
      <c r="AB26" s="18" t="s">
        <v>9</v>
      </c>
      <c r="AC26" s="19">
        <f>V31*AA27+W31*AA28+X31*AA29+Y31*AA30</f>
        <v>4.4054579214761658</v>
      </c>
    </row>
    <row r="27" spans="1:29" x14ac:dyDescent="0.25">
      <c r="A27" s="20" t="str">
        <f>A18</f>
        <v>Yeastar</v>
      </c>
      <c r="B27" s="16">
        <v>1</v>
      </c>
      <c r="C27" s="16">
        <v>2</v>
      </c>
      <c r="D27" s="16">
        <v>5</v>
      </c>
      <c r="E27" s="16">
        <v>5</v>
      </c>
      <c r="F27" s="21">
        <f>GEOMEAN(B27:E27)</f>
        <v>2.6591479484724942</v>
      </c>
      <c r="G27" s="21">
        <f>F27/$F$31</f>
        <v>0.50818254468479263</v>
      </c>
      <c r="H27" s="18"/>
      <c r="I27" s="19"/>
      <c r="J27" s="15"/>
      <c r="K27" s="20" t="str">
        <f>K18</f>
        <v>Yeastar</v>
      </c>
      <c r="L27" s="16">
        <v>1</v>
      </c>
      <c r="M27" s="16">
        <v>3</v>
      </c>
      <c r="N27" s="16">
        <v>7</v>
      </c>
      <c r="O27" s="16">
        <v>5</v>
      </c>
      <c r="P27" s="21">
        <f>GEOMEAN(L27:O27)</f>
        <v>3.2010858729436795</v>
      </c>
      <c r="Q27" s="21">
        <f>P27/$P$31</f>
        <v>0.55372325102570863</v>
      </c>
      <c r="R27" s="18"/>
      <c r="S27" s="19"/>
      <c r="U27" s="20" t="str">
        <f>U18</f>
        <v>Yeastar</v>
      </c>
      <c r="V27" s="16">
        <v>1</v>
      </c>
      <c r="W27" s="16">
        <v>3</v>
      </c>
      <c r="X27" s="16">
        <v>3</v>
      </c>
      <c r="Y27" s="16">
        <v>3</v>
      </c>
      <c r="Z27" s="21">
        <f>GEOMEAN(V27:Y27)</f>
        <v>2.2795070569547775</v>
      </c>
      <c r="AA27" s="21">
        <f>Z27/$Z$31</f>
        <v>0.47101936789255611</v>
      </c>
      <c r="AB27" s="18"/>
      <c r="AC27" s="19"/>
    </row>
    <row r="28" spans="1:29" x14ac:dyDescent="0.25">
      <c r="A28" s="20" t="str">
        <f t="shared" ref="A28:A31" si="16">A19</f>
        <v>QTECH</v>
      </c>
      <c r="B28" s="21">
        <f>1/C27</f>
        <v>0.5</v>
      </c>
      <c r="C28" s="16">
        <v>1</v>
      </c>
      <c r="D28" s="16">
        <v>4</v>
      </c>
      <c r="E28" s="16">
        <v>3</v>
      </c>
      <c r="F28" s="21">
        <f>GEOMEAN(B28:E28)</f>
        <v>1.5650845800732873</v>
      </c>
      <c r="G28" s="21">
        <f t="shared" ref="G28:G30" si="17">F28/$F$31</f>
        <v>0.29909906479834969</v>
      </c>
      <c r="H28" s="18" t="s">
        <v>17</v>
      </c>
      <c r="I28" s="19">
        <f>(I26-4)/3</f>
        <v>5.0572853533681204E-2</v>
      </c>
      <c r="J28" s="15"/>
      <c r="K28" s="20" t="str">
        <f t="shared" ref="K28:K31" si="18">K19</f>
        <v>QTECH</v>
      </c>
      <c r="L28" s="21">
        <f>1/M27</f>
        <v>0.33333333333333331</v>
      </c>
      <c r="M28" s="16">
        <v>1</v>
      </c>
      <c r="N28" s="16">
        <v>5</v>
      </c>
      <c r="O28" s="16">
        <v>5</v>
      </c>
      <c r="P28" s="21">
        <f>GEOMEAN(L28:O28)</f>
        <v>1.6990442448471226</v>
      </c>
      <c r="Q28" s="21">
        <f t="shared" ref="Q28:Q30" si="19">P28/$P$31</f>
        <v>0.29390036388749557</v>
      </c>
      <c r="R28" s="18" t="s">
        <v>17</v>
      </c>
      <c r="S28" s="19">
        <f>(S26-4)/3</f>
        <v>9.73930301983712E-2</v>
      </c>
      <c r="U28" s="20" t="str">
        <f t="shared" ref="U28:U31" si="20">U19</f>
        <v>QTECH</v>
      </c>
      <c r="V28" s="21">
        <f>1/W27</f>
        <v>0.33333333333333331</v>
      </c>
      <c r="W28" s="16">
        <v>1</v>
      </c>
      <c r="X28" s="16">
        <v>4</v>
      </c>
      <c r="Y28" s="16">
        <v>3</v>
      </c>
      <c r="Z28" s="21">
        <f>GEOMEAN(V28:Y28)</f>
        <v>1.4142135623730949</v>
      </c>
      <c r="AA28" s="21">
        <f t="shared" ref="AA28:AA30" si="21">Z28/$Z$31</f>
        <v>0.29222194166134147</v>
      </c>
      <c r="AB28" s="18" t="s">
        <v>17</v>
      </c>
      <c r="AC28" s="19">
        <f>(AC26-4)/3</f>
        <v>0.13515264049205525</v>
      </c>
    </row>
    <row r="29" spans="1:29" x14ac:dyDescent="0.25">
      <c r="A29" s="20" t="str">
        <f t="shared" si="16"/>
        <v>Eltex</v>
      </c>
      <c r="B29" s="21">
        <f>1/D27</f>
        <v>0.2</v>
      </c>
      <c r="C29" s="21">
        <f>1/D28</f>
        <v>0.25</v>
      </c>
      <c r="D29" s="16">
        <v>1</v>
      </c>
      <c r="E29" s="16">
        <v>3</v>
      </c>
      <c r="F29" s="21">
        <f>GEOMEAN(B29:E29)</f>
        <v>0.62233297728847836</v>
      </c>
      <c r="G29" s="21">
        <f t="shared" si="17"/>
        <v>0.11893236561786344</v>
      </c>
      <c r="H29" s="18" t="s">
        <v>8</v>
      </c>
      <c r="I29" s="15">
        <v>0.9</v>
      </c>
      <c r="J29" s="15"/>
      <c r="K29" s="20" t="str">
        <f t="shared" si="18"/>
        <v>Eltex</v>
      </c>
      <c r="L29" s="21">
        <f>1/N27</f>
        <v>0.14285714285714285</v>
      </c>
      <c r="M29" s="21">
        <f>1/N28</f>
        <v>0.2</v>
      </c>
      <c r="N29" s="16">
        <v>1</v>
      </c>
      <c r="O29" s="16">
        <v>3</v>
      </c>
      <c r="P29" s="21">
        <f>GEOMEAN(L29:O29)</f>
        <v>0.54108226905393964</v>
      </c>
      <c r="Q29" s="21">
        <f t="shared" si="19"/>
        <v>9.3596312309296811E-2</v>
      </c>
      <c r="R29" s="18" t="s">
        <v>8</v>
      </c>
      <c r="S29" s="15">
        <v>0.9</v>
      </c>
      <c r="U29" s="20" t="str">
        <f t="shared" si="20"/>
        <v>Eltex</v>
      </c>
      <c r="V29" s="21">
        <f>1/X27</f>
        <v>0.33333333333333331</v>
      </c>
      <c r="W29" s="21">
        <f>1/X28</f>
        <v>0.25</v>
      </c>
      <c r="X29" s="16">
        <v>1</v>
      </c>
      <c r="Y29" s="16">
        <v>3</v>
      </c>
      <c r="Z29" s="21">
        <f>GEOMEAN(V29:Y29)</f>
        <v>0.70710678118654757</v>
      </c>
      <c r="AA29" s="21">
        <f t="shared" si="21"/>
        <v>0.14611097083067073</v>
      </c>
      <c r="AB29" s="18" t="s">
        <v>8</v>
      </c>
      <c r="AC29" s="15">
        <v>0.9</v>
      </c>
    </row>
    <row r="30" spans="1:29" x14ac:dyDescent="0.25">
      <c r="A30" s="20" t="str">
        <f t="shared" si="16"/>
        <v>Агат</v>
      </c>
      <c r="B30" s="21">
        <f>1/E27</f>
        <v>0.2</v>
      </c>
      <c r="C30" s="21">
        <f>1/E28</f>
        <v>0.33333333333333331</v>
      </c>
      <c r="D30" s="21">
        <f>1/E29</f>
        <v>0.33333333333333331</v>
      </c>
      <c r="E30" s="16">
        <v>1</v>
      </c>
      <c r="F30" s="21">
        <f>GEOMEAN(B30:E30)</f>
        <v>0.38609739509608965</v>
      </c>
      <c r="G30" s="21">
        <f t="shared" si="17"/>
        <v>7.3786024898994121E-2</v>
      </c>
      <c r="H30" s="18" t="s">
        <v>18</v>
      </c>
      <c r="I30" s="22">
        <f>(I28/I29)</f>
        <v>5.6192059481868006E-2</v>
      </c>
      <c r="J30" s="15"/>
      <c r="K30" s="20" t="str">
        <f t="shared" si="18"/>
        <v>Агат</v>
      </c>
      <c r="L30" s="21">
        <f>1/O27</f>
        <v>0.2</v>
      </c>
      <c r="M30" s="21">
        <f>1/O28</f>
        <v>0.2</v>
      </c>
      <c r="N30" s="21">
        <f>1/O29</f>
        <v>0.33333333333333331</v>
      </c>
      <c r="O30" s="16">
        <v>1</v>
      </c>
      <c r="P30" s="21">
        <f>GEOMEAN(L30:O30)</f>
        <v>0.33980884896942454</v>
      </c>
      <c r="Q30" s="21">
        <f t="shared" si="19"/>
        <v>5.8780072777499116E-2</v>
      </c>
      <c r="R30" s="18" t="s">
        <v>18</v>
      </c>
      <c r="S30" s="22">
        <f>(S28/S29)</f>
        <v>0.10821447799819021</v>
      </c>
      <c r="U30" s="20" t="str">
        <f t="shared" si="20"/>
        <v>Агат</v>
      </c>
      <c r="V30" s="21">
        <f>1/Y27</f>
        <v>0.33333333333333331</v>
      </c>
      <c r="W30" s="21">
        <f>1/Y28</f>
        <v>0.33333333333333331</v>
      </c>
      <c r="X30" s="21">
        <f>1/Y29</f>
        <v>0.33333333333333331</v>
      </c>
      <c r="Y30" s="16">
        <v>1</v>
      </c>
      <c r="Z30" s="21">
        <f>GEOMEAN(V30:Y30)</f>
        <v>0.43869133765083079</v>
      </c>
      <c r="AA30" s="21">
        <f t="shared" si="21"/>
        <v>9.0647719615431541E-2</v>
      </c>
      <c r="AB30" s="18" t="s">
        <v>18</v>
      </c>
      <c r="AC30" s="22">
        <f>(AC28/AC29)</f>
        <v>0.15016960054672804</v>
      </c>
    </row>
    <row r="31" spans="1:29" x14ac:dyDescent="0.25">
      <c r="A31" s="20" t="str">
        <f t="shared" si="16"/>
        <v>Сумма</v>
      </c>
      <c r="B31" s="21">
        <f t="shared" ref="B31:G31" si="22">SUM(B27:B30)</f>
        <v>1.9</v>
      </c>
      <c r="C31" s="21">
        <f t="shared" si="22"/>
        <v>3.5833333333333335</v>
      </c>
      <c r="D31" s="21">
        <f t="shared" si="22"/>
        <v>10.333333333333334</v>
      </c>
      <c r="E31" s="21">
        <f t="shared" si="22"/>
        <v>12</v>
      </c>
      <c r="F31" s="21">
        <f t="shared" si="22"/>
        <v>5.2326629009303502</v>
      </c>
      <c r="G31" s="21">
        <f t="shared" si="22"/>
        <v>0.99999999999999989</v>
      </c>
      <c r="H31" s="15"/>
      <c r="I31" s="15"/>
      <c r="J31" s="15"/>
      <c r="K31" s="20" t="str">
        <f t="shared" si="18"/>
        <v>Сумма</v>
      </c>
      <c r="L31" s="21">
        <f t="shared" ref="L31:Q31" si="23">SUM(L27:L30)</f>
        <v>1.676190476190476</v>
      </c>
      <c r="M31" s="21">
        <f t="shared" si="23"/>
        <v>4.4000000000000004</v>
      </c>
      <c r="N31" s="21">
        <f t="shared" si="23"/>
        <v>13.333333333333334</v>
      </c>
      <c r="O31" s="21">
        <f t="shared" si="23"/>
        <v>14</v>
      </c>
      <c r="P31" s="21">
        <f t="shared" si="23"/>
        <v>5.7810212358141655</v>
      </c>
      <c r="Q31" s="21">
        <f t="shared" si="23"/>
        <v>1</v>
      </c>
      <c r="U31" s="20" t="str">
        <f t="shared" si="20"/>
        <v>Сумма</v>
      </c>
      <c r="V31" s="21">
        <f t="shared" ref="V31:AA31" si="24">SUM(V27:V30)</f>
        <v>1.9999999999999998</v>
      </c>
      <c r="W31" s="21">
        <f t="shared" si="24"/>
        <v>4.583333333333333</v>
      </c>
      <c r="X31" s="21">
        <f t="shared" si="24"/>
        <v>8.3333333333333339</v>
      </c>
      <c r="Y31" s="21">
        <f t="shared" si="24"/>
        <v>10</v>
      </c>
      <c r="Z31" s="21">
        <f t="shared" si="24"/>
        <v>4.8395187381652516</v>
      </c>
      <c r="AA31" s="21">
        <f t="shared" si="24"/>
        <v>0.99999999999999978</v>
      </c>
      <c r="AB31" s="15"/>
      <c r="AC31" s="15"/>
    </row>
    <row r="32" spans="1:29" x14ac:dyDescent="0.25">
      <c r="A32" s="29"/>
      <c r="B32" s="29"/>
      <c r="C32" s="29"/>
      <c r="D32" s="29"/>
      <c r="E32" s="29"/>
      <c r="J32" s="15"/>
      <c r="K32" s="29"/>
      <c r="L32" s="29"/>
      <c r="M32" s="29"/>
      <c r="N32" s="29"/>
      <c r="O32" s="29"/>
      <c r="U32" s="29"/>
      <c r="V32" s="29"/>
      <c r="W32" s="29"/>
      <c r="X32" s="29"/>
      <c r="Y32" s="29"/>
      <c r="AB32" s="15"/>
      <c r="AC32" s="15"/>
    </row>
    <row r="33" spans="1:26" hidden="1" x14ac:dyDescent="0.25">
      <c r="A33" s="29"/>
      <c r="B33" s="29"/>
      <c r="C33" s="29"/>
      <c r="D33" s="29"/>
      <c r="E33" s="29"/>
      <c r="F33" s="29"/>
      <c r="G33" s="29"/>
      <c r="H33" s="15"/>
      <c r="I33" s="15"/>
      <c r="J33" s="15"/>
      <c r="K33" s="29"/>
      <c r="L33" s="29"/>
      <c r="M33" s="29"/>
      <c r="N33" s="29"/>
      <c r="O33" s="29"/>
      <c r="P33" s="29"/>
      <c r="Q33" s="29"/>
      <c r="R33" s="15"/>
      <c r="S33" s="15"/>
      <c r="T33" s="15"/>
    </row>
    <row r="34" spans="1:26" hidden="1" x14ac:dyDescent="0.25">
      <c r="A34" s="15"/>
      <c r="B34" s="30"/>
      <c r="C34" s="30"/>
      <c r="D34" s="30"/>
      <c r="E34" s="30"/>
      <c r="F34" s="30"/>
      <c r="G34" s="30"/>
      <c r="H34" s="18"/>
      <c r="I34" s="19"/>
      <c r="J34" s="15"/>
      <c r="K34" s="15"/>
      <c r="L34" s="30"/>
      <c r="M34" s="30"/>
      <c r="N34" s="30"/>
      <c r="O34" s="30"/>
      <c r="P34" s="30"/>
      <c r="Q34" s="30"/>
      <c r="R34" s="18"/>
      <c r="S34" s="19"/>
      <c r="T34" s="15"/>
    </row>
    <row r="35" spans="1:26" hidden="1" x14ac:dyDescent="0.25">
      <c r="A35" s="31"/>
      <c r="B35" s="15"/>
      <c r="C35" s="15"/>
      <c r="D35" s="15"/>
      <c r="E35" s="15"/>
      <c r="F35" s="19"/>
      <c r="G35" s="19"/>
      <c r="H35" s="18"/>
      <c r="I35" s="19"/>
      <c r="J35" s="15"/>
      <c r="K35" s="31"/>
      <c r="L35" s="15"/>
      <c r="M35" s="15"/>
      <c r="N35" s="15"/>
      <c r="O35" s="15"/>
      <c r="P35" s="19"/>
      <c r="Q35" s="19"/>
      <c r="R35" s="18"/>
      <c r="S35" s="19"/>
      <c r="T35" s="15"/>
    </row>
    <row r="36" spans="1:26" hidden="1" x14ac:dyDescent="0.25">
      <c r="A36" s="31"/>
      <c r="B36" s="19"/>
      <c r="C36" s="15"/>
      <c r="D36" s="15"/>
      <c r="E36" s="15"/>
      <c r="F36" s="19"/>
      <c r="G36" s="19"/>
      <c r="H36" s="18"/>
      <c r="I36" s="19"/>
      <c r="J36" s="15"/>
      <c r="K36" s="31"/>
      <c r="L36" s="19"/>
      <c r="M36" s="15"/>
      <c r="N36" s="15"/>
      <c r="O36" s="15"/>
      <c r="P36" s="19"/>
      <c r="Q36" s="19"/>
      <c r="R36" s="18"/>
      <c r="S36" s="19"/>
      <c r="T36" s="15"/>
    </row>
    <row r="37" spans="1:26" hidden="1" x14ac:dyDescent="0.25">
      <c r="A37" s="31"/>
      <c r="B37" s="19"/>
      <c r="C37" s="19"/>
      <c r="D37" s="15"/>
      <c r="E37" s="15"/>
      <c r="F37" s="19"/>
      <c r="G37" s="19"/>
      <c r="H37" s="18"/>
      <c r="I37" s="15"/>
      <c r="J37" s="15"/>
      <c r="K37" s="31"/>
      <c r="L37" s="19"/>
      <c r="M37" s="19"/>
      <c r="N37" s="15"/>
      <c r="O37" s="15"/>
      <c r="P37" s="19"/>
      <c r="Q37" s="19"/>
      <c r="R37" s="18"/>
      <c r="S37" s="15"/>
      <c r="T37" s="15"/>
      <c r="W37" s="14" t="s">
        <v>36</v>
      </c>
    </row>
    <row r="38" spans="1:26" hidden="1" x14ac:dyDescent="0.25">
      <c r="A38" s="31"/>
      <c r="B38" s="19"/>
      <c r="C38" s="19"/>
      <c r="D38" s="19"/>
      <c r="E38" s="15"/>
      <c r="F38" s="19"/>
      <c r="G38" s="19"/>
      <c r="H38" s="18"/>
      <c r="I38" s="22"/>
      <c r="J38" s="15"/>
      <c r="K38" s="31"/>
      <c r="L38" s="19"/>
      <c r="M38" s="19"/>
      <c r="N38" s="19"/>
      <c r="O38" s="15"/>
      <c r="P38" s="19"/>
      <c r="Q38" s="19"/>
      <c r="R38" s="18"/>
      <c r="S38" s="22"/>
      <c r="T38" s="15"/>
    </row>
    <row r="39" spans="1:26" x14ac:dyDescent="0.25">
      <c r="A39" s="24" t="s">
        <v>21</v>
      </c>
      <c r="B39" s="24"/>
      <c r="C39" s="24"/>
      <c r="D39" s="24"/>
      <c r="E39" s="29"/>
      <c r="K39" s="29" t="s">
        <v>21</v>
      </c>
      <c r="L39" s="29"/>
      <c r="M39" s="29"/>
      <c r="N39" s="29"/>
      <c r="O39" s="29"/>
      <c r="U39" s="29" t="s">
        <v>21</v>
      </c>
      <c r="V39" s="29"/>
      <c r="W39" s="29"/>
      <c r="X39" s="29"/>
      <c r="Y39" s="29"/>
    </row>
    <row r="40" spans="1:26" x14ac:dyDescent="0.25">
      <c r="A40" s="16"/>
      <c r="B40" s="17" t="s">
        <v>11</v>
      </c>
      <c r="C40" s="17" t="s">
        <v>12</v>
      </c>
      <c r="D40" s="17" t="s">
        <v>13</v>
      </c>
      <c r="E40" s="17" t="s">
        <v>38</v>
      </c>
      <c r="F40" s="16" t="s">
        <v>10</v>
      </c>
      <c r="K40" s="16"/>
      <c r="L40" s="17" t="s">
        <v>11</v>
      </c>
      <c r="M40" s="17" t="s">
        <v>12</v>
      </c>
      <c r="N40" s="17" t="s">
        <v>13</v>
      </c>
      <c r="O40" s="17" t="s">
        <v>39</v>
      </c>
      <c r="P40" s="16" t="s">
        <v>10</v>
      </c>
      <c r="U40" s="32"/>
      <c r="V40" s="32" t="s">
        <v>11</v>
      </c>
      <c r="W40" s="32" t="s">
        <v>12</v>
      </c>
      <c r="X40" s="32" t="s">
        <v>13</v>
      </c>
      <c r="Y40" s="32" t="s">
        <v>39</v>
      </c>
      <c r="Z40" s="32" t="s">
        <v>10</v>
      </c>
    </row>
    <row r="41" spans="1:26" x14ac:dyDescent="0.25">
      <c r="A41" s="20" t="str">
        <f>A27</f>
        <v>Yeastar</v>
      </c>
      <c r="B41" s="21">
        <f>G4</f>
        <v>0.44542767120133048</v>
      </c>
      <c r="C41" s="21">
        <f>G11</f>
        <v>0.49433813623145184</v>
      </c>
      <c r="D41" s="21">
        <f>G18</f>
        <v>0.50659286920536184</v>
      </c>
      <c r="E41" s="21">
        <f>G27</f>
        <v>0.50818254468479263</v>
      </c>
      <c r="F41" s="21">
        <f>AVERAGE(B41:E41)</f>
        <v>0.48863530533073418</v>
      </c>
      <c r="K41" s="20" t="str">
        <f>K27</f>
        <v>Yeastar</v>
      </c>
      <c r="L41" s="21">
        <f>Q4</f>
        <v>0.47101936789255611</v>
      </c>
      <c r="M41" s="21">
        <f>Q11</f>
        <v>0.54918424364840113</v>
      </c>
      <c r="N41" s="21">
        <f>Q18</f>
        <v>0.48648921255076266</v>
      </c>
      <c r="O41" s="21">
        <f>Q27</f>
        <v>0.55372325102570863</v>
      </c>
      <c r="P41" s="21">
        <f>AVERAGE(L41:O41)</f>
        <v>0.51510401877935719</v>
      </c>
      <c r="U41" s="32" t="str">
        <f>U27</f>
        <v>Yeastar</v>
      </c>
      <c r="V41" s="33">
        <f>AA4</f>
        <v>0.54169544486374155</v>
      </c>
      <c r="W41" s="33">
        <f>AA11</f>
        <v>0.57715220420994062</v>
      </c>
      <c r="X41" s="33">
        <f>AA18</f>
        <v>0.5565970595546389</v>
      </c>
      <c r="Y41" s="33">
        <f>AA27</f>
        <v>0.47101936789255611</v>
      </c>
      <c r="Z41" s="33">
        <f>AVERAGE(V41:Y41)</f>
        <v>0.53661601913021928</v>
      </c>
    </row>
    <row r="42" spans="1:26" x14ac:dyDescent="0.25">
      <c r="A42" s="20" t="str">
        <f t="shared" ref="A42:A45" si="25">A28</f>
        <v>QTECH</v>
      </c>
      <c r="B42" s="21">
        <f t="shared" ref="B42:B44" si="26">G5</f>
        <v>0.34260540027832803</v>
      </c>
      <c r="C42" s="21">
        <f t="shared" ref="C42:C44" si="27">G12</f>
        <v>0.26560044867400401</v>
      </c>
      <c r="D42" s="21">
        <f t="shared" ref="D42:D44" si="28">G19</f>
        <v>0.29248152940526051</v>
      </c>
      <c r="E42" s="21">
        <f t="shared" ref="E42:E44" si="29">G28</f>
        <v>0.29909906479834969</v>
      </c>
      <c r="F42" s="21">
        <f t="shared" ref="F42:F44" si="30">AVERAGE(B42:E42)</f>
        <v>0.29994661078898555</v>
      </c>
      <c r="K42" s="20" t="str">
        <f t="shared" ref="K42:K45" si="31">K28</f>
        <v>QTECH</v>
      </c>
      <c r="L42" s="21">
        <f t="shared" ref="L42:L44" si="32">Q5</f>
        <v>0.29222194166134147</v>
      </c>
      <c r="M42" s="21">
        <f t="shared" ref="M42:M44" si="33">Q12</f>
        <v>0.2456026601939264</v>
      </c>
      <c r="N42" s="21">
        <f t="shared" ref="N42:N44" si="34">Q19</f>
        <v>0.31913524849398456</v>
      </c>
      <c r="O42" s="21">
        <f t="shared" ref="O42:O44" si="35">Q28</f>
        <v>0.29390036388749557</v>
      </c>
      <c r="P42" s="21">
        <f t="shared" ref="P42:P44" si="36">AVERAGE(L42:O42)</f>
        <v>0.28771505355918703</v>
      </c>
      <c r="U42" s="32" t="str">
        <f t="shared" ref="U42:U45" si="37">U28</f>
        <v>QTECH</v>
      </c>
      <c r="V42" s="33">
        <f t="shared" ref="V42:V44" si="38">AA5</f>
        <v>0.22544234710937749</v>
      </c>
      <c r="W42" s="33">
        <f t="shared" ref="W42:W44" si="39">AA12</f>
        <v>0.22716591532664793</v>
      </c>
      <c r="X42" s="33">
        <f t="shared" ref="X42:X44" si="40">AA19</f>
        <v>0.24493380238936455</v>
      </c>
      <c r="Y42" s="33">
        <f t="shared" ref="Y42:Y44" si="41">AA28</f>
        <v>0.29222194166134147</v>
      </c>
      <c r="Z42" s="33">
        <f t="shared" ref="Z42:Z44" si="42">AVERAGE(V42:Y42)</f>
        <v>0.24744100162168287</v>
      </c>
    </row>
    <row r="43" spans="1:26" x14ac:dyDescent="0.25">
      <c r="A43" s="20" t="str">
        <f t="shared" si="25"/>
        <v>Eltex</v>
      </c>
      <c r="B43" s="21">
        <f t="shared" si="26"/>
        <v>0.15730719050979006</v>
      </c>
      <c r="C43" s="21">
        <f t="shared" si="27"/>
        <v>0.16214205770268342</v>
      </c>
      <c r="D43" s="21">
        <f t="shared" si="28"/>
        <v>0.11512012578109382</v>
      </c>
      <c r="E43" s="21">
        <f t="shared" si="29"/>
        <v>0.11893236561786344</v>
      </c>
      <c r="F43" s="21">
        <f t="shared" si="30"/>
        <v>0.13837543490285767</v>
      </c>
      <c r="K43" s="20" t="str">
        <f t="shared" si="31"/>
        <v>Eltex</v>
      </c>
      <c r="L43" s="21">
        <f t="shared" si="32"/>
        <v>0.14611097083067073</v>
      </c>
      <c r="M43" s="21">
        <f t="shared" si="33"/>
        <v>0.14179876197665159</v>
      </c>
      <c r="N43" s="21">
        <f t="shared" si="34"/>
        <v>0.13497777636340111</v>
      </c>
      <c r="O43" s="21">
        <f t="shared" si="35"/>
        <v>9.3596312309296811E-2</v>
      </c>
      <c r="P43" s="21">
        <f t="shared" si="36"/>
        <v>0.12912095537000506</v>
      </c>
      <c r="U43" s="32" t="str">
        <f t="shared" si="37"/>
        <v>Eltex</v>
      </c>
      <c r="V43" s="33">
        <f t="shared" si="38"/>
        <v>0.15891750626403248</v>
      </c>
      <c r="W43" s="33">
        <f t="shared" si="39"/>
        <v>0.13115430236454789</v>
      </c>
      <c r="X43" s="33">
        <f t="shared" si="40"/>
        <v>0.13159924966741016</v>
      </c>
      <c r="Y43" s="33">
        <f t="shared" si="41"/>
        <v>0.14611097083067073</v>
      </c>
      <c r="Z43" s="33">
        <f t="shared" si="42"/>
        <v>0.14194550728166533</v>
      </c>
    </row>
    <row r="44" spans="1:26" x14ac:dyDescent="0.25">
      <c r="A44" s="20" t="str">
        <f t="shared" si="25"/>
        <v>Агат</v>
      </c>
      <c r="B44" s="21">
        <f t="shared" si="26"/>
        <v>5.4659738010551517E-2</v>
      </c>
      <c r="C44" s="21">
        <f t="shared" si="27"/>
        <v>7.7919357391860733E-2</v>
      </c>
      <c r="D44" s="21">
        <f t="shared" si="28"/>
        <v>8.5805475608283929E-2</v>
      </c>
      <c r="E44" s="21">
        <f t="shared" si="29"/>
        <v>7.3786024898994121E-2</v>
      </c>
      <c r="F44" s="21">
        <f t="shared" si="30"/>
        <v>7.3042648977422575E-2</v>
      </c>
      <c r="K44" s="20" t="str">
        <f t="shared" si="31"/>
        <v>Агат</v>
      </c>
      <c r="L44" s="21">
        <f t="shared" si="32"/>
        <v>9.0647719615431541E-2</v>
      </c>
      <c r="M44" s="21">
        <f t="shared" si="33"/>
        <v>6.3414334181021076E-2</v>
      </c>
      <c r="N44" s="21">
        <f t="shared" si="34"/>
        <v>5.9397762591851602E-2</v>
      </c>
      <c r="O44" s="21">
        <f t="shared" si="35"/>
        <v>5.8780072777499116E-2</v>
      </c>
      <c r="P44" s="21">
        <f t="shared" si="36"/>
        <v>6.8059972291450832E-2</v>
      </c>
      <c r="U44" s="32" t="str">
        <f t="shared" si="37"/>
        <v>Агат</v>
      </c>
      <c r="V44" s="33">
        <f t="shared" si="38"/>
        <v>7.394470176284848E-2</v>
      </c>
      <c r="W44" s="33">
        <f t="shared" si="39"/>
        <v>6.4527578098863378E-2</v>
      </c>
      <c r="X44" s="33">
        <f t="shared" si="40"/>
        <v>6.6869888388586388E-2</v>
      </c>
      <c r="Y44" s="33">
        <f t="shared" si="41"/>
        <v>9.0647719615431541E-2</v>
      </c>
      <c r="Z44" s="33">
        <f t="shared" si="42"/>
        <v>7.3997471966432443E-2</v>
      </c>
    </row>
    <row r="45" spans="1:26" x14ac:dyDescent="0.25">
      <c r="A45" s="20" t="str">
        <f t="shared" si="25"/>
        <v>Сумма</v>
      </c>
      <c r="B45" s="21">
        <f>SUM(B41:B44)</f>
        <v>1</v>
      </c>
      <c r="C45" s="21">
        <f>SUM(C41:C44)</f>
        <v>1</v>
      </c>
      <c r="D45" s="21">
        <f>SUM(D41:D44)</f>
        <v>1.0000000000000002</v>
      </c>
      <c r="E45" s="21">
        <f>SUM(E41:E44)</f>
        <v>0.99999999999999989</v>
      </c>
      <c r="F45" s="21">
        <f>SUM(F41:F44)</f>
        <v>1</v>
      </c>
      <c r="K45" s="20" t="str">
        <f t="shared" si="31"/>
        <v>Сумма</v>
      </c>
      <c r="L45" s="21">
        <f>SUM(L41:L44)</f>
        <v>0.99999999999999978</v>
      </c>
      <c r="M45" s="21">
        <f>SUM(M41:M44)</f>
        <v>1.0000000000000002</v>
      </c>
      <c r="N45" s="21">
        <f>SUM(N41:N44)</f>
        <v>0.99999999999999989</v>
      </c>
      <c r="O45" s="21">
        <f>SUM(O41:O44)</f>
        <v>1</v>
      </c>
      <c r="P45" s="21">
        <f>SUM(P41:P44)</f>
        <v>1</v>
      </c>
      <c r="U45" s="32" t="str">
        <f t="shared" si="37"/>
        <v>Сумма</v>
      </c>
      <c r="V45" s="33">
        <f>SUM(V41:V44)</f>
        <v>1</v>
      </c>
      <c r="W45" s="33">
        <f>SUM(W41:W44)</f>
        <v>0.99999999999999967</v>
      </c>
      <c r="X45" s="33">
        <f>SUM(X41:X44)</f>
        <v>1</v>
      </c>
      <c r="Y45" s="33">
        <f>SUM(Y41:Y44)</f>
        <v>0.99999999999999978</v>
      </c>
      <c r="Z45" s="33">
        <f>SUM(Z41:Z44)</f>
        <v>1</v>
      </c>
    </row>
    <row r="48" spans="1:26" x14ac:dyDescent="0.25">
      <c r="A48" s="29"/>
      <c r="B48" s="29"/>
      <c r="C48" s="29"/>
      <c r="D48" s="29"/>
      <c r="E48" s="29"/>
      <c r="F48" s="29"/>
      <c r="G48" s="29"/>
      <c r="H48" s="15"/>
      <c r="I48" s="15"/>
      <c r="J48" s="15"/>
      <c r="K48" s="29"/>
      <c r="L48" s="29"/>
      <c r="M48" s="29"/>
      <c r="N48" s="29"/>
      <c r="O48" s="29"/>
      <c r="P48" s="29"/>
      <c r="Q48" s="29"/>
      <c r="R48" s="15"/>
      <c r="S48" s="15"/>
      <c r="T48" s="15"/>
    </row>
    <row r="49" spans="1:19" x14ac:dyDescent="0.25">
      <c r="A49" s="24" t="s">
        <v>25</v>
      </c>
      <c r="B49" s="24"/>
      <c r="C49" s="24"/>
      <c r="D49" s="24"/>
      <c r="E49" s="24"/>
      <c r="F49" s="24"/>
      <c r="G49" s="24"/>
      <c r="H49" s="15"/>
      <c r="I49" s="15"/>
      <c r="K49" s="24" t="s">
        <v>26</v>
      </c>
      <c r="L49" s="24"/>
      <c r="M49" s="24"/>
      <c r="N49" s="24"/>
      <c r="O49" s="24"/>
      <c r="P49" s="24"/>
      <c r="Q49" s="24"/>
      <c r="R49" s="15"/>
      <c r="S49" s="15"/>
    </row>
    <row r="50" spans="1:19" x14ac:dyDescent="0.25">
      <c r="A50" s="24" t="s">
        <v>14</v>
      </c>
      <c r="B50" s="24"/>
      <c r="C50" s="24"/>
      <c r="D50" s="24"/>
      <c r="E50" s="24"/>
      <c r="F50" s="24"/>
      <c r="G50" s="24"/>
      <c r="H50" s="15"/>
      <c r="I50" s="15"/>
      <c r="K50" s="24" t="s">
        <v>14</v>
      </c>
      <c r="L50" s="24"/>
      <c r="M50" s="24"/>
      <c r="N50" s="24"/>
      <c r="O50" s="24"/>
      <c r="P50" s="24"/>
      <c r="Q50" s="24"/>
      <c r="R50" s="15"/>
      <c r="S50" s="15"/>
    </row>
    <row r="51" spans="1:19" x14ac:dyDescent="0.25">
      <c r="A51" s="16"/>
      <c r="B51" s="17" t="str">
        <f>B26</f>
        <v>Yeastar</v>
      </c>
      <c r="C51" s="17" t="str">
        <f t="shared" ref="C51:G51" si="43">C26</f>
        <v>QTECH</v>
      </c>
      <c r="D51" s="17" t="str">
        <f t="shared" si="43"/>
        <v>Eltex</v>
      </c>
      <c r="E51" s="17" t="str">
        <f t="shared" si="43"/>
        <v>Агат</v>
      </c>
      <c r="F51" s="17" t="str">
        <f t="shared" si="43"/>
        <v>А</v>
      </c>
      <c r="G51" s="17" t="str">
        <f t="shared" si="43"/>
        <v>X</v>
      </c>
      <c r="H51" s="18" t="s">
        <v>9</v>
      </c>
      <c r="I51" s="19">
        <f>B56*G52+C56*G53+D56*G54+E56*G55</f>
        <v>4.2004516815183388</v>
      </c>
      <c r="K51" s="16"/>
      <c r="L51" s="17" t="str">
        <f>L26</f>
        <v>Yeastar</v>
      </c>
      <c r="M51" s="17" t="str">
        <f t="shared" ref="M51:Q51" si="44">M26</f>
        <v>QTECH</v>
      </c>
      <c r="N51" s="17" t="str">
        <f t="shared" si="44"/>
        <v>Eltex</v>
      </c>
      <c r="O51" s="17" t="str">
        <f t="shared" si="44"/>
        <v>Агат</v>
      </c>
      <c r="P51" s="17" t="str">
        <f t="shared" si="44"/>
        <v>А</v>
      </c>
      <c r="Q51" s="17" t="str">
        <f t="shared" si="44"/>
        <v>X</v>
      </c>
      <c r="R51" s="18" t="s">
        <v>9</v>
      </c>
      <c r="S51" s="19">
        <f>L56*Q52+M56*Q53+N56*Q54+O56*Q55</f>
        <v>4.4780089807438728</v>
      </c>
    </row>
    <row r="52" spans="1:19" x14ac:dyDescent="0.25">
      <c r="A52" s="20" t="str">
        <f>A4</f>
        <v>Yeastar</v>
      </c>
      <c r="B52" s="16">
        <v>1</v>
      </c>
      <c r="C52" s="16">
        <v>3</v>
      </c>
      <c r="D52" s="16">
        <v>5</v>
      </c>
      <c r="E52" s="16">
        <v>5</v>
      </c>
      <c r="F52" s="21">
        <f>GEOMEAN(B52:E52)</f>
        <v>2.942830956382712</v>
      </c>
      <c r="G52" s="21">
        <f>F52/$F$56</f>
        <v>0.54029326867146077</v>
      </c>
      <c r="H52" s="18"/>
      <c r="I52" s="19"/>
      <c r="K52" s="20" t="str">
        <f>K27</f>
        <v>Yeastar</v>
      </c>
      <c r="L52" s="16">
        <v>1</v>
      </c>
      <c r="M52" s="16">
        <v>3</v>
      </c>
      <c r="N52" s="16">
        <v>5</v>
      </c>
      <c r="O52" s="16">
        <v>9</v>
      </c>
      <c r="P52" s="21">
        <f>GEOMEAN(L52:O52)</f>
        <v>3.4086580994024978</v>
      </c>
      <c r="Q52" s="21">
        <f>P52/$P$56</f>
        <v>0.57463348650356538</v>
      </c>
      <c r="R52" s="18"/>
      <c r="S52" s="19"/>
    </row>
    <row r="53" spans="1:19" x14ac:dyDescent="0.25">
      <c r="A53" s="20" t="str">
        <f t="shared" ref="A53:A56" si="45">A5</f>
        <v>QTECH</v>
      </c>
      <c r="B53" s="21">
        <f>1/C52</f>
        <v>0.33333333333333331</v>
      </c>
      <c r="C53" s="16">
        <v>1</v>
      </c>
      <c r="D53" s="16">
        <v>3</v>
      </c>
      <c r="E53" s="16">
        <v>5</v>
      </c>
      <c r="F53" s="21">
        <f>GEOMEAN(B53:E53)</f>
        <v>1.4953487812212205</v>
      </c>
      <c r="G53" s="21">
        <f t="shared" ref="G53:G56" si="46">F53/$F$56</f>
        <v>0.27454070341946896</v>
      </c>
      <c r="H53" s="18" t="s">
        <v>17</v>
      </c>
      <c r="I53" s="19">
        <f>(I51-4)/3</f>
        <v>6.6817227172779603E-2</v>
      </c>
      <c r="K53" s="20" t="str">
        <f t="shared" ref="K53:K56" si="47">K28</f>
        <v>QTECH</v>
      </c>
      <c r="L53" s="21">
        <f>1/M52</f>
        <v>0.33333333333333331</v>
      </c>
      <c r="M53" s="16">
        <v>1</v>
      </c>
      <c r="N53" s="16">
        <v>5</v>
      </c>
      <c r="O53" s="16">
        <v>3</v>
      </c>
      <c r="P53" s="21">
        <f>GEOMEAN(L53:O53)</f>
        <v>1.4953487812212205</v>
      </c>
      <c r="Q53" s="21">
        <f t="shared" ref="Q53:Q55" si="48">P53/$P$56</f>
        <v>0.25208673285320976</v>
      </c>
      <c r="R53" s="18" t="s">
        <v>17</v>
      </c>
      <c r="S53" s="19">
        <f>(S51-4)/3</f>
        <v>0.15933632691462427</v>
      </c>
    </row>
    <row r="54" spans="1:19" x14ac:dyDescent="0.25">
      <c r="A54" s="20" t="str">
        <f t="shared" si="45"/>
        <v>Eltex</v>
      </c>
      <c r="B54" s="21">
        <f>1/D52</f>
        <v>0.2</v>
      </c>
      <c r="C54" s="21">
        <f>1/D53</f>
        <v>0.33333333333333331</v>
      </c>
      <c r="D54" s="16">
        <v>1</v>
      </c>
      <c r="E54" s="16">
        <v>3</v>
      </c>
      <c r="F54" s="21">
        <f>GEOMEAN(B54:E54)</f>
        <v>0.66874030497642201</v>
      </c>
      <c r="G54" s="21">
        <f t="shared" si="46"/>
        <v>0.1227783350873083</v>
      </c>
      <c r="H54" s="18" t="s">
        <v>8</v>
      </c>
      <c r="I54" s="15">
        <v>0.9</v>
      </c>
      <c r="K54" s="20" t="str">
        <f t="shared" si="47"/>
        <v>Eltex</v>
      </c>
      <c r="L54" s="21">
        <f>1/N52</f>
        <v>0.2</v>
      </c>
      <c r="M54" s="21">
        <f>1/N53</f>
        <v>0.2</v>
      </c>
      <c r="N54" s="16">
        <v>1</v>
      </c>
      <c r="O54" s="16">
        <v>9</v>
      </c>
      <c r="P54" s="21">
        <f>GEOMEAN(L54:O54)</f>
        <v>0.7745966692414834</v>
      </c>
      <c r="Q54" s="21">
        <f t="shared" si="48"/>
        <v>0.13058193919721831</v>
      </c>
      <c r="R54" s="18" t="s">
        <v>8</v>
      </c>
      <c r="S54" s="15">
        <v>0.9</v>
      </c>
    </row>
    <row r="55" spans="1:19" x14ac:dyDescent="0.25">
      <c r="A55" s="20" t="str">
        <f t="shared" si="45"/>
        <v>Агат</v>
      </c>
      <c r="B55" s="21">
        <f>1/E52</f>
        <v>0.2</v>
      </c>
      <c r="C55" s="21">
        <f>1/E53</f>
        <v>0.2</v>
      </c>
      <c r="D55" s="21">
        <f>1/E54</f>
        <v>0.33333333333333331</v>
      </c>
      <c r="E55" s="16">
        <v>1</v>
      </c>
      <c r="F55" s="21">
        <f>GEOMEAN(B55:E55)</f>
        <v>0.33980884896942454</v>
      </c>
      <c r="G55" s="21">
        <f t="shared" si="46"/>
        <v>6.2387692821762139E-2</v>
      </c>
      <c r="H55" s="18" t="s">
        <v>18</v>
      </c>
      <c r="I55" s="22">
        <f>(I53/I54)</f>
        <v>7.4241363525310675E-2</v>
      </c>
      <c r="K55" s="20" t="str">
        <f t="shared" si="47"/>
        <v>Агат</v>
      </c>
      <c r="L55" s="21">
        <f>1/O52</f>
        <v>0.1111111111111111</v>
      </c>
      <c r="M55" s="21">
        <f>1/O53</f>
        <v>0.33333333333333331</v>
      </c>
      <c r="N55" s="21">
        <f>1/O54</f>
        <v>0.1111111111111111</v>
      </c>
      <c r="O55" s="16">
        <v>1</v>
      </c>
      <c r="P55" s="21">
        <f>GEOMEAN(L55:O55)</f>
        <v>0.25327856188386416</v>
      </c>
      <c r="Q55" s="21">
        <f t="shared" si="48"/>
        <v>4.2697841446006558E-2</v>
      </c>
      <c r="R55" s="18" t="s">
        <v>18</v>
      </c>
      <c r="S55" s="22">
        <f>(S53/S54)</f>
        <v>0.17704036323847142</v>
      </c>
    </row>
    <row r="56" spans="1:19" x14ac:dyDescent="0.25">
      <c r="A56" s="20" t="str">
        <f t="shared" si="45"/>
        <v>Сумма</v>
      </c>
      <c r="B56" s="21">
        <f t="shared" ref="B56:G56" si="49">SUM(B52:B55)</f>
        <v>1.7333333333333332</v>
      </c>
      <c r="C56" s="21">
        <f t="shared" si="49"/>
        <v>4.5333333333333332</v>
      </c>
      <c r="D56" s="21">
        <f t="shared" si="49"/>
        <v>9.3333333333333339</v>
      </c>
      <c r="E56" s="21">
        <f t="shared" si="49"/>
        <v>14</v>
      </c>
      <c r="F56" s="21">
        <f t="shared" si="49"/>
        <v>5.4467288915497782</v>
      </c>
      <c r="G56" s="21">
        <f t="shared" si="46"/>
        <v>1</v>
      </c>
      <c r="H56" s="15"/>
      <c r="I56" s="15"/>
      <c r="K56" s="20" t="str">
        <f t="shared" si="47"/>
        <v>Сумма</v>
      </c>
      <c r="L56" s="21">
        <f t="shared" ref="L56:Q56" si="50">SUM(L52:L55)</f>
        <v>1.6444444444444444</v>
      </c>
      <c r="M56" s="21">
        <f t="shared" si="50"/>
        <v>4.5333333333333332</v>
      </c>
      <c r="N56" s="21">
        <f t="shared" si="50"/>
        <v>11.111111111111111</v>
      </c>
      <c r="O56" s="21">
        <f t="shared" si="50"/>
        <v>22</v>
      </c>
      <c r="P56" s="21">
        <f t="shared" si="50"/>
        <v>5.9318821117490659</v>
      </c>
      <c r="Q56" s="21">
        <f t="shared" si="50"/>
        <v>0.99999999999999989</v>
      </c>
      <c r="R56" s="15"/>
      <c r="S56" s="15"/>
    </row>
    <row r="57" spans="1:19" x14ac:dyDescent="0.25">
      <c r="A57" s="24" t="s">
        <v>15</v>
      </c>
      <c r="B57" s="24"/>
      <c r="C57" s="24"/>
      <c r="D57" s="24"/>
      <c r="E57" s="24"/>
      <c r="F57" s="24"/>
      <c r="G57" s="24"/>
      <c r="H57" s="15"/>
      <c r="I57" s="15"/>
      <c r="K57" s="24" t="s">
        <v>15</v>
      </c>
      <c r="L57" s="24"/>
      <c r="M57" s="24"/>
      <c r="N57" s="24"/>
      <c r="O57" s="24"/>
      <c r="P57" s="24"/>
      <c r="Q57" s="24"/>
      <c r="R57" s="15"/>
      <c r="S57" s="15"/>
    </row>
    <row r="58" spans="1:19" x14ac:dyDescent="0.25">
      <c r="A58" s="16"/>
      <c r="B58" s="17" t="str">
        <f>B51</f>
        <v>Yeastar</v>
      </c>
      <c r="C58" s="17" t="str">
        <f t="shared" ref="C58:G58" si="51">C51</f>
        <v>QTECH</v>
      </c>
      <c r="D58" s="17" t="str">
        <f t="shared" si="51"/>
        <v>Eltex</v>
      </c>
      <c r="E58" s="17" t="str">
        <f t="shared" si="51"/>
        <v>Агат</v>
      </c>
      <c r="F58" s="17" t="str">
        <f t="shared" si="51"/>
        <v>А</v>
      </c>
      <c r="G58" s="17" t="str">
        <f t="shared" si="51"/>
        <v>X</v>
      </c>
      <c r="H58" s="18" t="s">
        <v>9</v>
      </c>
      <c r="I58" s="19">
        <f>B63*G59+C63*G60+D63*G61+E63*G62</f>
        <v>4.3797884099659194</v>
      </c>
      <c r="K58" s="16"/>
      <c r="L58" s="17" t="str">
        <f>'Локальные приоритеты'!L51</f>
        <v>Yeastar</v>
      </c>
      <c r="M58" s="17" t="str">
        <f>'Локальные приоритеты'!M51</f>
        <v>QTECH</v>
      </c>
      <c r="N58" s="17" t="str">
        <f>'Локальные приоритеты'!N51</f>
        <v>Eltex</v>
      </c>
      <c r="O58" s="17" t="str">
        <f>'Локальные приоритеты'!O51</f>
        <v>Агат</v>
      </c>
      <c r="P58" s="17" t="s">
        <v>5</v>
      </c>
      <c r="Q58" s="17" t="s">
        <v>6</v>
      </c>
      <c r="R58" s="18" t="s">
        <v>9</v>
      </c>
      <c r="S58" s="19">
        <f>L63*Q59+M63*Q60+N63*Q61+O63*Q62</f>
        <v>4.4220679485203522</v>
      </c>
    </row>
    <row r="59" spans="1:19" x14ac:dyDescent="0.25">
      <c r="A59" s="20" t="str">
        <f>A52</f>
        <v>Yeastar</v>
      </c>
      <c r="B59" s="16">
        <v>1</v>
      </c>
      <c r="C59" s="16">
        <v>5</v>
      </c>
      <c r="D59" s="16">
        <v>5</v>
      </c>
      <c r="E59" s="16">
        <v>6</v>
      </c>
      <c r="F59" s="21">
        <f>GEOMEAN(B59:E59)</f>
        <v>3.4996355115805833</v>
      </c>
      <c r="G59" s="21">
        <f>F59/$F$63</f>
        <v>0.5996166061032121</v>
      </c>
      <c r="H59" s="18"/>
      <c r="I59" s="19"/>
      <c r="K59" s="20" t="str">
        <f>'Локальные приоритеты'!K52</f>
        <v>Yeastar</v>
      </c>
      <c r="L59" s="16">
        <v>1</v>
      </c>
      <c r="M59" s="16">
        <v>3</v>
      </c>
      <c r="N59" s="16">
        <v>5</v>
      </c>
      <c r="O59" s="16">
        <v>9</v>
      </c>
      <c r="P59" s="21">
        <f>GEOMEAN(L59:O59)</f>
        <v>3.4086580994024978</v>
      </c>
      <c r="Q59" s="21">
        <f>P59/$P$63</f>
        <v>0.5735205250635228</v>
      </c>
      <c r="R59" s="18"/>
      <c r="S59" s="19"/>
    </row>
    <row r="60" spans="1:19" x14ac:dyDescent="0.25">
      <c r="A60" s="20" t="str">
        <f t="shared" ref="A60:A63" si="52">A53</f>
        <v>QTECH</v>
      </c>
      <c r="B60" s="21">
        <f>1/C59</f>
        <v>0.2</v>
      </c>
      <c r="C60" s="16">
        <v>1</v>
      </c>
      <c r="D60" s="16">
        <v>3</v>
      </c>
      <c r="E60" s="16">
        <v>5</v>
      </c>
      <c r="F60" s="21">
        <f>GEOMEAN(B60:E60)</f>
        <v>1.3160740129524926</v>
      </c>
      <c r="G60" s="21">
        <f t="shared" ref="G60:G63" si="53">F60/$F$63</f>
        <v>0.22549200635777053</v>
      </c>
      <c r="H60" s="18" t="s">
        <v>17</v>
      </c>
      <c r="I60" s="19">
        <f>(I58-4)/3</f>
        <v>0.12659613665530647</v>
      </c>
      <c r="K60" s="20" t="str">
        <f>'Локальные приоритеты'!K53</f>
        <v>QTECH</v>
      </c>
      <c r="L60" s="21">
        <f>1/M59</f>
        <v>0.33333333333333331</v>
      </c>
      <c r="M60" s="16">
        <v>1</v>
      </c>
      <c r="N60" s="16">
        <v>7</v>
      </c>
      <c r="O60" s="16">
        <v>3</v>
      </c>
      <c r="P60" s="21">
        <f>GEOMEAN(L60:O60)</f>
        <v>1.6265765616977856</v>
      </c>
      <c r="Q60" s="21">
        <f t="shared" ref="Q60:Q62" si="54">P60/$P$63</f>
        <v>0.27367809164681461</v>
      </c>
      <c r="R60" s="18" t="s">
        <v>17</v>
      </c>
      <c r="S60" s="19">
        <f>(S58-4)/3</f>
        <v>0.14068931617345073</v>
      </c>
    </row>
    <row r="61" spans="1:19" x14ac:dyDescent="0.25">
      <c r="A61" s="20" t="str">
        <f t="shared" si="52"/>
        <v>Eltex</v>
      </c>
      <c r="B61" s="21">
        <f>1/D59</f>
        <v>0.2</v>
      </c>
      <c r="C61" s="21">
        <f>1/D60</f>
        <v>0.33333333333333331</v>
      </c>
      <c r="D61" s="16">
        <v>1</v>
      </c>
      <c r="E61" s="16">
        <v>4</v>
      </c>
      <c r="F61" s="21">
        <f>GEOMEAN(B61:E61)</f>
        <v>0.71860822392616841</v>
      </c>
      <c r="G61" s="21">
        <f t="shared" si="53"/>
        <v>0.12312408618629495</v>
      </c>
      <c r="H61" s="18" t="s">
        <v>8</v>
      </c>
      <c r="I61" s="15">
        <v>0.9</v>
      </c>
      <c r="K61" s="20" t="str">
        <f>'Локальные приоритеты'!K54</f>
        <v>Eltex</v>
      </c>
      <c r="L61" s="21">
        <f>1/N59</f>
        <v>0.2</v>
      </c>
      <c r="M61" s="21">
        <f>1/N60</f>
        <v>0.14285714285714285</v>
      </c>
      <c r="N61" s="16">
        <v>1</v>
      </c>
      <c r="O61" s="16">
        <v>5</v>
      </c>
      <c r="P61" s="21">
        <f>GEOMEAN(L61:O61)</f>
        <v>0.61478815295126432</v>
      </c>
      <c r="Q61" s="21">
        <f t="shared" si="54"/>
        <v>0.10344059568345927</v>
      </c>
      <c r="R61" s="18" t="s">
        <v>8</v>
      </c>
      <c r="S61" s="15">
        <v>0.9</v>
      </c>
    </row>
    <row r="62" spans="1:19" x14ac:dyDescent="0.25">
      <c r="A62" s="20" t="str">
        <f t="shared" si="52"/>
        <v>Агат</v>
      </c>
      <c r="B62" s="21">
        <f>1/E59</f>
        <v>0.16666666666666666</v>
      </c>
      <c r="C62" s="21">
        <f>1/E60</f>
        <v>0.2</v>
      </c>
      <c r="D62" s="21">
        <f>1/E61</f>
        <v>0.25</v>
      </c>
      <c r="E62" s="16">
        <v>1</v>
      </c>
      <c r="F62" s="21">
        <f>GEOMEAN(B62:E62)</f>
        <v>0.30213753973567681</v>
      </c>
      <c r="G62" s="21">
        <f t="shared" si="53"/>
        <v>5.1767301352722409E-2</v>
      </c>
      <c r="H62" s="18" t="s">
        <v>18</v>
      </c>
      <c r="I62" s="22">
        <f>(I60/I61)</f>
        <v>0.14066237406145163</v>
      </c>
      <c r="K62" s="20" t="str">
        <f>'Локальные приоритеты'!K55</f>
        <v>Агат</v>
      </c>
      <c r="L62" s="21">
        <f>1/O59</f>
        <v>0.1111111111111111</v>
      </c>
      <c r="M62" s="21">
        <f>1/O60</f>
        <v>0.33333333333333331</v>
      </c>
      <c r="N62" s="21">
        <f>1/O61</f>
        <v>0.2</v>
      </c>
      <c r="O62" s="16">
        <v>1</v>
      </c>
      <c r="P62" s="21">
        <f>GEOMEAN(L62:O62)</f>
        <v>0.29337057893113117</v>
      </c>
      <c r="Q62" s="21">
        <f t="shared" si="54"/>
        <v>4.9360787606203507E-2</v>
      </c>
      <c r="R62" s="18" t="s">
        <v>18</v>
      </c>
      <c r="S62" s="22">
        <f>(S60/S61)</f>
        <v>0.15632146241494527</v>
      </c>
    </row>
    <row r="63" spans="1:19" x14ac:dyDescent="0.25">
      <c r="A63" s="20" t="str">
        <f t="shared" si="52"/>
        <v>Сумма</v>
      </c>
      <c r="B63" s="21">
        <f t="shared" ref="B63:G63" si="55">SUM(B59:B62)</f>
        <v>1.5666666666666667</v>
      </c>
      <c r="C63" s="21">
        <f t="shared" si="55"/>
        <v>6.5333333333333332</v>
      </c>
      <c r="D63" s="21">
        <f t="shared" si="55"/>
        <v>9.25</v>
      </c>
      <c r="E63" s="21">
        <f t="shared" si="55"/>
        <v>16</v>
      </c>
      <c r="F63" s="21">
        <f t="shared" si="55"/>
        <v>5.8364552881949212</v>
      </c>
      <c r="G63" s="21">
        <f t="shared" si="53"/>
        <v>1</v>
      </c>
      <c r="H63" s="15"/>
      <c r="I63" s="15"/>
      <c r="K63" s="20" t="str">
        <f>'Локальные приоритеты'!K56</f>
        <v>Сумма</v>
      </c>
      <c r="L63" s="21">
        <f t="shared" ref="L63:Q63" si="56">SUM(L59:L62)</f>
        <v>1.6444444444444444</v>
      </c>
      <c r="M63" s="21">
        <f t="shared" si="56"/>
        <v>4.4761904761904763</v>
      </c>
      <c r="N63" s="21">
        <f t="shared" si="56"/>
        <v>13.2</v>
      </c>
      <c r="O63" s="21">
        <f t="shared" si="56"/>
        <v>18</v>
      </c>
      <c r="P63" s="21">
        <f t="shared" si="56"/>
        <v>5.9433933929826779</v>
      </c>
      <c r="Q63" s="21">
        <f t="shared" si="56"/>
        <v>1.0000000000000002</v>
      </c>
      <c r="R63" s="15"/>
      <c r="S63" s="15"/>
    </row>
    <row r="64" spans="1:19" x14ac:dyDescent="0.25">
      <c r="A64" s="24" t="s">
        <v>16</v>
      </c>
      <c r="B64" s="24"/>
      <c r="C64" s="24"/>
      <c r="D64" s="24"/>
      <c r="E64" s="24"/>
      <c r="F64" s="24"/>
      <c r="G64" s="24"/>
      <c r="H64" s="15"/>
      <c r="I64" s="15"/>
      <c r="K64" s="24" t="s">
        <v>16</v>
      </c>
      <c r="L64" s="24"/>
      <c r="M64" s="24"/>
      <c r="N64" s="24"/>
      <c r="O64" s="24"/>
      <c r="P64" s="24"/>
      <c r="Q64" s="24"/>
      <c r="R64" s="15"/>
      <c r="S64" s="15"/>
    </row>
    <row r="65" spans="1:19" x14ac:dyDescent="0.25">
      <c r="A65" s="16"/>
      <c r="B65" s="17" t="str">
        <f>B58</f>
        <v>Yeastar</v>
      </c>
      <c r="C65" s="17" t="str">
        <f t="shared" ref="C65:G65" si="57">C58</f>
        <v>QTECH</v>
      </c>
      <c r="D65" s="17" t="str">
        <f t="shared" si="57"/>
        <v>Eltex</v>
      </c>
      <c r="E65" s="17" t="str">
        <f t="shared" si="57"/>
        <v>Агат</v>
      </c>
      <c r="F65" s="17" t="str">
        <f t="shared" si="57"/>
        <v>А</v>
      </c>
      <c r="G65" s="17" t="str">
        <f t="shared" si="57"/>
        <v>X</v>
      </c>
      <c r="H65" s="18" t="s">
        <v>9</v>
      </c>
      <c r="I65" s="19">
        <f>B70*G66+C70*G67+D70*G68+E70*G69</f>
        <v>4.5222134160034759</v>
      </c>
      <c r="K65" s="16"/>
      <c r="L65" s="17" t="str">
        <f>'Локальные приоритеты'!L51</f>
        <v>Yeastar</v>
      </c>
      <c r="M65" s="17" t="str">
        <f>'Локальные приоритеты'!M51</f>
        <v>QTECH</v>
      </c>
      <c r="N65" s="17" t="str">
        <f>'Локальные приоритеты'!N51</f>
        <v>Eltex</v>
      </c>
      <c r="O65" s="17" t="str">
        <f>'Локальные приоритеты'!O51</f>
        <v>Агат</v>
      </c>
      <c r="P65" s="17" t="s">
        <v>5</v>
      </c>
      <c r="Q65" s="17" t="s">
        <v>6</v>
      </c>
      <c r="R65" s="18" t="s">
        <v>9</v>
      </c>
      <c r="S65" s="19">
        <f>L70*Q66+M70*Q67+N70*Q68+O70*Q69</f>
        <v>4.5036559069007209</v>
      </c>
    </row>
    <row r="66" spans="1:19" x14ac:dyDescent="0.25">
      <c r="A66" s="20" t="str">
        <f>A52</f>
        <v>Yeastar</v>
      </c>
      <c r="B66" s="16">
        <v>1</v>
      </c>
      <c r="C66" s="16">
        <v>8</v>
      </c>
      <c r="D66" s="16">
        <v>5</v>
      </c>
      <c r="E66" s="16">
        <v>7</v>
      </c>
      <c r="F66" s="21">
        <f>GEOMEAN(B66:E66)</f>
        <v>4.090623489235047</v>
      </c>
      <c r="G66" s="21">
        <f>F66/$F$70</f>
        <v>0.65863143090859877</v>
      </c>
      <c r="H66" s="18"/>
      <c r="I66" s="19"/>
      <c r="K66" s="20" t="str">
        <f>'Локальные приоритеты'!K52</f>
        <v>Yeastar</v>
      </c>
      <c r="L66" s="16">
        <v>1</v>
      </c>
      <c r="M66" s="16">
        <v>3</v>
      </c>
      <c r="N66" s="16">
        <v>5</v>
      </c>
      <c r="O66" s="16">
        <v>7</v>
      </c>
      <c r="P66" s="21">
        <f>GEOMEAN(L66:O66)</f>
        <v>3.2010858729436795</v>
      </c>
      <c r="Q66" s="21">
        <f>P66/$P$70</f>
        <v>0.55901302258587648</v>
      </c>
      <c r="R66" s="18"/>
      <c r="S66" s="19"/>
    </row>
    <row r="67" spans="1:19" x14ac:dyDescent="0.25">
      <c r="A67" s="20" t="str">
        <f t="shared" ref="A67:A70" si="58">A53</f>
        <v>QTECH</v>
      </c>
      <c r="B67" s="21">
        <f>1/C66</f>
        <v>0.125</v>
      </c>
      <c r="C67" s="16">
        <v>1</v>
      </c>
      <c r="D67" s="16">
        <v>3</v>
      </c>
      <c r="E67" s="16">
        <v>5</v>
      </c>
      <c r="F67" s="21">
        <f>GEOMEAN(B67:E67)</f>
        <v>1.170173659660358</v>
      </c>
      <c r="G67" s="21">
        <f t="shared" ref="G67:G69" si="59">F67/$F$70</f>
        <v>0.18840970182219774</v>
      </c>
      <c r="H67" s="18" t="s">
        <v>17</v>
      </c>
      <c r="I67" s="19">
        <f>(I65-4)/3</f>
        <v>0.17407113866782531</v>
      </c>
      <c r="K67" s="20" t="str">
        <f>'Локальные приоритеты'!K53</f>
        <v>QTECH</v>
      </c>
      <c r="L67" s="21">
        <f>1/M66</f>
        <v>0.33333333333333331</v>
      </c>
      <c r="M67" s="16">
        <v>1</v>
      </c>
      <c r="N67" s="16">
        <v>5</v>
      </c>
      <c r="O67" s="16">
        <v>3</v>
      </c>
      <c r="P67" s="21">
        <f>GEOMEAN(L67:O67)</f>
        <v>1.4953487812212205</v>
      </c>
      <c r="Q67" s="21">
        <f t="shared" ref="Q67:Q69" si="60">P67/$P$70</f>
        <v>0.26113621289449496</v>
      </c>
      <c r="R67" s="18" t="s">
        <v>17</v>
      </c>
      <c r="S67" s="19">
        <f>(S65-4)/3</f>
        <v>0.16788530230024032</v>
      </c>
    </row>
    <row r="68" spans="1:19" x14ac:dyDescent="0.25">
      <c r="A68" s="20" t="str">
        <f t="shared" si="58"/>
        <v>Eltex</v>
      </c>
      <c r="B68" s="21">
        <f>1/D66</f>
        <v>0.2</v>
      </c>
      <c r="C68" s="21">
        <f>1/D67</f>
        <v>0.33333333333333331</v>
      </c>
      <c r="D68" s="16">
        <v>1</v>
      </c>
      <c r="E68" s="16">
        <v>2</v>
      </c>
      <c r="F68" s="21">
        <f>GEOMEAN(B68:E68)</f>
        <v>0.60427507947135362</v>
      </c>
      <c r="G68" s="21">
        <f t="shared" si="59"/>
        <v>9.7294351656170272E-2</v>
      </c>
      <c r="H68" s="18" t="s">
        <v>8</v>
      </c>
      <c r="I68" s="15">
        <v>0.9</v>
      </c>
      <c r="K68" s="20" t="str">
        <f>'Локальные приоритеты'!K54</f>
        <v>Eltex</v>
      </c>
      <c r="L68" s="21">
        <f>1/N66</f>
        <v>0.2</v>
      </c>
      <c r="M68" s="21">
        <f>1/N67</f>
        <v>0.2</v>
      </c>
      <c r="N68" s="16">
        <v>1</v>
      </c>
      <c r="O68" s="16">
        <v>8</v>
      </c>
      <c r="P68" s="21">
        <f>GEOMEAN(L68:O68)</f>
        <v>0.75212061861727875</v>
      </c>
      <c r="Q68" s="21">
        <f t="shared" si="60"/>
        <v>0.13134456151773521</v>
      </c>
      <c r="R68" s="18" t="s">
        <v>8</v>
      </c>
      <c r="S68" s="15">
        <v>0.9</v>
      </c>
    </row>
    <row r="69" spans="1:19" x14ac:dyDescent="0.25">
      <c r="A69" s="20" t="str">
        <f t="shared" si="58"/>
        <v>Агат</v>
      </c>
      <c r="B69" s="21">
        <f>1/E66</f>
        <v>0.14285714285714285</v>
      </c>
      <c r="C69" s="21">
        <f>1/E67</f>
        <v>0.2</v>
      </c>
      <c r="D69" s="21">
        <f>1/E68</f>
        <v>0.5</v>
      </c>
      <c r="E69" s="16">
        <v>1</v>
      </c>
      <c r="F69" s="21">
        <f>GEOMEAN(B69:E69)</f>
        <v>0.345720784641941</v>
      </c>
      <c r="G69" s="21">
        <f t="shared" si="59"/>
        <v>5.5664515613033323E-2</v>
      </c>
      <c r="H69" s="18" t="s">
        <v>18</v>
      </c>
      <c r="I69" s="22">
        <f>(I67/I68)</f>
        <v>0.19341237629758368</v>
      </c>
      <c r="K69" s="20" t="str">
        <f>'Локальные приоритеты'!K55</f>
        <v>Агат</v>
      </c>
      <c r="L69" s="21">
        <f>1/O66</f>
        <v>0.14285714285714285</v>
      </c>
      <c r="M69" s="21">
        <f>1/O67</f>
        <v>0.33333333333333331</v>
      </c>
      <c r="N69" s="21">
        <f>1/O68</f>
        <v>0.125</v>
      </c>
      <c r="O69" s="16">
        <v>1</v>
      </c>
      <c r="P69" s="21">
        <f>GEOMEAN(L69:O69)</f>
        <v>0.27776190340117912</v>
      </c>
      <c r="Q69" s="21">
        <f t="shared" si="60"/>
        <v>4.8506203001893435E-2</v>
      </c>
      <c r="R69" s="18" t="s">
        <v>18</v>
      </c>
      <c r="S69" s="22">
        <f>(S67/S68)</f>
        <v>0.1865392247780448</v>
      </c>
    </row>
    <row r="70" spans="1:19" x14ac:dyDescent="0.25">
      <c r="A70" s="20" t="str">
        <f t="shared" si="58"/>
        <v>Сумма</v>
      </c>
      <c r="B70" s="21">
        <f t="shared" ref="B70:G70" si="61">SUM(B66:B69)</f>
        <v>1.4678571428571427</v>
      </c>
      <c r="C70" s="21">
        <f t="shared" si="61"/>
        <v>9.5333333333333332</v>
      </c>
      <c r="D70" s="21">
        <f t="shared" si="61"/>
        <v>9.5</v>
      </c>
      <c r="E70" s="21">
        <f t="shared" si="61"/>
        <v>15</v>
      </c>
      <c r="F70" s="21">
        <f t="shared" si="61"/>
        <v>6.2107930130086988</v>
      </c>
      <c r="G70" s="21">
        <f t="shared" si="61"/>
        <v>1.0000000000000002</v>
      </c>
      <c r="H70" s="15"/>
      <c r="I70" s="15"/>
      <c r="K70" s="20" t="str">
        <f>'Локальные приоритеты'!K56</f>
        <v>Сумма</v>
      </c>
      <c r="L70" s="21">
        <f t="shared" ref="L70:Q70" si="62">SUM(L66:L69)</f>
        <v>1.676190476190476</v>
      </c>
      <c r="M70" s="21">
        <f t="shared" si="62"/>
        <v>4.5333333333333332</v>
      </c>
      <c r="N70" s="21">
        <f t="shared" si="62"/>
        <v>11.125</v>
      </c>
      <c r="O70" s="21">
        <f t="shared" si="62"/>
        <v>19</v>
      </c>
      <c r="P70" s="21">
        <f t="shared" si="62"/>
        <v>5.7263171761833576</v>
      </c>
      <c r="Q70" s="21">
        <f t="shared" si="62"/>
        <v>1</v>
      </c>
      <c r="R70" s="15"/>
      <c r="S70" s="15"/>
    </row>
    <row r="71" spans="1:19" x14ac:dyDescent="0.25">
      <c r="A71" s="29"/>
      <c r="B71" s="29"/>
      <c r="C71" s="29"/>
      <c r="D71" s="29"/>
      <c r="E71" s="29"/>
      <c r="F71" s="29"/>
      <c r="G71" s="29"/>
      <c r="H71" s="15"/>
      <c r="I71" s="15"/>
      <c r="J71" s="15"/>
      <c r="K71" s="29"/>
      <c r="L71" s="29"/>
      <c r="M71" s="29"/>
      <c r="N71" s="29"/>
      <c r="O71" s="29"/>
      <c r="P71" s="29"/>
      <c r="Q71" s="29"/>
      <c r="R71" s="15"/>
      <c r="S71" s="15"/>
    </row>
    <row r="72" spans="1:19" x14ac:dyDescent="0.25">
      <c r="A72" s="24" t="s">
        <v>37</v>
      </c>
      <c r="B72" s="24"/>
      <c r="C72" s="24"/>
      <c r="D72" s="24"/>
      <c r="E72" s="24"/>
      <c r="F72" s="24"/>
      <c r="G72" s="24"/>
      <c r="H72" s="15"/>
      <c r="I72" s="15"/>
      <c r="K72" s="24" t="s">
        <v>37</v>
      </c>
      <c r="L72" s="24"/>
      <c r="M72" s="24"/>
      <c r="N72" s="24"/>
      <c r="O72" s="24"/>
      <c r="P72" s="24"/>
      <c r="Q72" s="24"/>
      <c r="R72" s="15"/>
      <c r="S72" s="15"/>
    </row>
    <row r="73" spans="1:19" x14ac:dyDescent="0.25">
      <c r="A73" s="16"/>
      <c r="B73" s="17" t="str">
        <f>B65</f>
        <v>Yeastar</v>
      </c>
      <c r="C73" s="17" t="str">
        <f t="shared" ref="C73:G73" si="63">C65</f>
        <v>QTECH</v>
      </c>
      <c r="D73" s="17" t="str">
        <f t="shared" si="63"/>
        <v>Eltex</v>
      </c>
      <c r="E73" s="17" t="str">
        <f t="shared" si="63"/>
        <v>Агат</v>
      </c>
      <c r="F73" s="17" t="str">
        <f t="shared" si="63"/>
        <v>А</v>
      </c>
      <c r="G73" s="17" t="str">
        <f t="shared" si="63"/>
        <v>X</v>
      </c>
      <c r="H73" s="18" t="s">
        <v>9</v>
      </c>
      <c r="I73" s="19">
        <f>B78*G74+C78*G75+D78*G76+E78*G77</f>
        <v>4.4496126023237386</v>
      </c>
      <c r="K73" s="16"/>
      <c r="L73" s="17" t="str">
        <f>L65</f>
        <v>Yeastar</v>
      </c>
      <c r="M73" s="17" t="str">
        <f t="shared" ref="M73:Q73" si="64">M65</f>
        <v>QTECH</v>
      </c>
      <c r="N73" s="17" t="str">
        <f t="shared" si="64"/>
        <v>Eltex</v>
      </c>
      <c r="O73" s="17" t="str">
        <f t="shared" si="64"/>
        <v>Агат</v>
      </c>
      <c r="P73" s="17" t="str">
        <f t="shared" si="64"/>
        <v>А</v>
      </c>
      <c r="Q73" s="17" t="str">
        <f t="shared" si="64"/>
        <v>X</v>
      </c>
      <c r="R73" s="18" t="s">
        <v>9</v>
      </c>
      <c r="S73" s="19">
        <f>L78*Q74+M78*Q75+N78*Q76+O78*Q77</f>
        <v>4.5339835552976329</v>
      </c>
    </row>
    <row r="74" spans="1:19" x14ac:dyDescent="0.25">
      <c r="A74" s="20" t="str">
        <f>A66</f>
        <v>Yeastar</v>
      </c>
      <c r="B74" s="16">
        <v>1</v>
      </c>
      <c r="C74" s="16">
        <v>5</v>
      </c>
      <c r="D74" s="16">
        <v>5</v>
      </c>
      <c r="E74" s="16">
        <v>5</v>
      </c>
      <c r="F74" s="21">
        <f>GEOMEAN(B74:E74)</f>
        <v>3.34370152488211</v>
      </c>
      <c r="G74" s="21">
        <f>F74/$F$78</f>
        <v>0.5871693808387014</v>
      </c>
      <c r="H74" s="18"/>
      <c r="I74" s="19"/>
      <c r="K74" s="20" t="str">
        <f>K66</f>
        <v>Yeastar</v>
      </c>
      <c r="L74" s="16">
        <v>1</v>
      </c>
      <c r="M74" s="16">
        <v>3</v>
      </c>
      <c r="N74" s="16">
        <v>3</v>
      </c>
      <c r="O74" s="16">
        <v>7</v>
      </c>
      <c r="P74" s="21">
        <f>GEOMEAN(L74:O74)</f>
        <v>2.8173132472612576</v>
      </c>
      <c r="Q74" s="21">
        <f>P74/$P$78</f>
        <v>0.51918932574500976</v>
      </c>
      <c r="R74" s="18"/>
      <c r="S74" s="19"/>
    </row>
    <row r="75" spans="1:19" x14ac:dyDescent="0.25">
      <c r="A75" s="20" t="str">
        <f t="shared" ref="A75:A78" si="65">A67</f>
        <v>QTECH</v>
      </c>
      <c r="B75" s="21">
        <f>1/C74</f>
        <v>0.2</v>
      </c>
      <c r="C75" s="16">
        <v>1</v>
      </c>
      <c r="D75" s="16">
        <v>3</v>
      </c>
      <c r="E75" s="16">
        <v>5</v>
      </c>
      <c r="F75" s="21">
        <f>GEOMEAN(B75:E75)</f>
        <v>1.3160740129524926</v>
      </c>
      <c r="G75" s="21">
        <f t="shared" ref="G75:G77" si="66">F75/$F$78</f>
        <v>0.23110865535477648</v>
      </c>
      <c r="H75" s="18" t="s">
        <v>17</v>
      </c>
      <c r="I75" s="19">
        <f>(I73-4)/3</f>
        <v>0.1498708674412462</v>
      </c>
      <c r="K75" s="20" t="str">
        <f t="shared" ref="K75:K78" si="67">K67</f>
        <v>QTECH</v>
      </c>
      <c r="L75" s="21">
        <f>1/M74</f>
        <v>0.33333333333333331</v>
      </c>
      <c r="M75" s="16">
        <v>1</v>
      </c>
      <c r="N75" s="16">
        <v>5</v>
      </c>
      <c r="O75" s="16">
        <v>3</v>
      </c>
      <c r="P75" s="21">
        <f>GEOMEAN(L75:O75)</f>
        <v>1.4953487812212205</v>
      </c>
      <c r="Q75" s="21">
        <f t="shared" ref="Q75:Q77" si="68">P75/$P$78</f>
        <v>0.27557075033476836</v>
      </c>
      <c r="R75" s="18" t="s">
        <v>17</v>
      </c>
      <c r="S75" s="19">
        <f>(S73-4)/3</f>
        <v>0.1779945184325443</v>
      </c>
    </row>
    <row r="76" spans="1:19" x14ac:dyDescent="0.25">
      <c r="A76" s="20" t="str">
        <f t="shared" si="65"/>
        <v>Eltex</v>
      </c>
      <c r="B76" s="21">
        <f>1/D74</f>
        <v>0.2</v>
      </c>
      <c r="C76" s="21">
        <f>1/D75</f>
        <v>0.33333333333333331</v>
      </c>
      <c r="D76" s="16">
        <v>1</v>
      </c>
      <c r="E76" s="16">
        <v>4</v>
      </c>
      <c r="F76" s="21">
        <f>GEOMEAN(B76:E76)</f>
        <v>0.71860822392616841</v>
      </c>
      <c r="G76" s="21">
        <f t="shared" si="66"/>
        <v>0.12619091230734292</v>
      </c>
      <c r="H76" s="18" t="s">
        <v>8</v>
      </c>
      <c r="I76" s="15">
        <v>0.9</v>
      </c>
      <c r="K76" s="20" t="str">
        <f t="shared" si="67"/>
        <v>Eltex</v>
      </c>
      <c r="L76" s="21">
        <f>1/N74</f>
        <v>0.33333333333333331</v>
      </c>
      <c r="M76" s="21">
        <f>1/N75</f>
        <v>0.2</v>
      </c>
      <c r="N76" s="16">
        <v>1</v>
      </c>
      <c r="O76" s="16">
        <v>7</v>
      </c>
      <c r="P76" s="21">
        <f>GEOMEAN(L76:O76)</f>
        <v>0.82651681837938018</v>
      </c>
      <c r="Q76" s="21">
        <f t="shared" si="68"/>
        <v>0.15231487306867714</v>
      </c>
      <c r="R76" s="18" t="s">
        <v>8</v>
      </c>
      <c r="S76" s="15">
        <v>0.9</v>
      </c>
    </row>
    <row r="77" spans="1:19" x14ac:dyDescent="0.25">
      <c r="A77" s="20" t="str">
        <f t="shared" si="65"/>
        <v>Агат</v>
      </c>
      <c r="B77" s="21">
        <f>1/E74</f>
        <v>0.2</v>
      </c>
      <c r="C77" s="21">
        <f>1/E75</f>
        <v>0.2</v>
      </c>
      <c r="D77" s="21">
        <f>1/E76</f>
        <v>0.25</v>
      </c>
      <c r="E77" s="16">
        <v>1</v>
      </c>
      <c r="F77" s="21">
        <f>GEOMEAN(B77:E77)</f>
        <v>0.31622776601683794</v>
      </c>
      <c r="G77" s="21">
        <f t="shared" si="66"/>
        <v>5.5531051499179196E-2</v>
      </c>
      <c r="H77" s="18" t="s">
        <v>18</v>
      </c>
      <c r="I77" s="22">
        <f>(I75/I76)</f>
        <v>0.16652318604582911</v>
      </c>
      <c r="K77" s="20" t="str">
        <f t="shared" si="67"/>
        <v>Агат</v>
      </c>
      <c r="L77" s="21">
        <f>1/O74</f>
        <v>0.14285714285714285</v>
      </c>
      <c r="M77" s="21">
        <f>1/O75</f>
        <v>0.33333333333333331</v>
      </c>
      <c r="N77" s="21">
        <f>1/O76</f>
        <v>0.14285714285714285</v>
      </c>
      <c r="O77" s="16">
        <v>1</v>
      </c>
      <c r="P77" s="21">
        <f>GEOMEAN(L77:O77)</f>
        <v>0.28719089450090901</v>
      </c>
      <c r="Q77" s="21">
        <f t="shared" si="68"/>
        <v>5.2925050851544905E-2</v>
      </c>
      <c r="R77" s="18" t="s">
        <v>18</v>
      </c>
      <c r="S77" s="22">
        <f>(S75/S76)</f>
        <v>0.19777168714727145</v>
      </c>
    </row>
    <row r="78" spans="1:19" x14ac:dyDescent="0.25">
      <c r="A78" s="20" t="str">
        <f t="shared" si="65"/>
        <v>Сумма</v>
      </c>
      <c r="B78" s="21">
        <f t="shared" ref="B78:G78" si="69">SUM(B74:B77)</f>
        <v>1.5999999999999999</v>
      </c>
      <c r="C78" s="21">
        <f t="shared" si="69"/>
        <v>6.5333333333333332</v>
      </c>
      <c r="D78" s="21">
        <f t="shared" si="69"/>
        <v>9.25</v>
      </c>
      <c r="E78" s="21">
        <f t="shared" si="69"/>
        <v>15</v>
      </c>
      <c r="F78" s="21">
        <f t="shared" si="69"/>
        <v>5.6946115277776093</v>
      </c>
      <c r="G78" s="21">
        <f t="shared" si="69"/>
        <v>1</v>
      </c>
      <c r="H78" s="15"/>
      <c r="I78" s="15"/>
      <c r="K78" s="20" t="str">
        <f t="shared" si="67"/>
        <v>Сумма</v>
      </c>
      <c r="L78" s="21">
        <f t="shared" ref="L78:Q78" si="70">SUM(L74:L77)</f>
        <v>1.8095238095238093</v>
      </c>
      <c r="M78" s="21">
        <f t="shared" si="70"/>
        <v>4.5333333333333332</v>
      </c>
      <c r="N78" s="21">
        <f t="shared" si="70"/>
        <v>9.1428571428571423</v>
      </c>
      <c r="O78" s="21">
        <f t="shared" si="70"/>
        <v>18</v>
      </c>
      <c r="P78" s="21">
        <f t="shared" si="70"/>
        <v>5.426369741362767</v>
      </c>
      <c r="Q78" s="21">
        <f t="shared" si="70"/>
        <v>1.0000000000000002</v>
      </c>
      <c r="R78" s="15"/>
      <c r="S78" s="15"/>
    </row>
    <row r="79" spans="1:19" x14ac:dyDescent="0.25">
      <c r="A79" s="15"/>
      <c r="B79" s="30"/>
      <c r="C79" s="30"/>
      <c r="D79" s="30"/>
      <c r="E79" s="30"/>
      <c r="F79" s="30"/>
      <c r="G79" s="30"/>
      <c r="H79" s="18"/>
      <c r="I79" s="19"/>
      <c r="J79" s="15"/>
      <c r="K79" s="15"/>
      <c r="L79" s="30"/>
      <c r="M79" s="30"/>
      <c r="N79" s="30"/>
      <c r="O79" s="30"/>
      <c r="P79" s="30"/>
      <c r="Q79" s="30"/>
      <c r="R79" s="18"/>
      <c r="S79" s="19"/>
    </row>
    <row r="80" spans="1:19" x14ac:dyDescent="0.25">
      <c r="A80" s="31"/>
      <c r="B80" s="15"/>
      <c r="C80" s="15"/>
      <c r="D80" s="15"/>
      <c r="E80" s="15"/>
      <c r="F80" s="19"/>
      <c r="G80" s="19"/>
      <c r="H80" s="18"/>
      <c r="I80" s="19"/>
      <c r="J80" s="15"/>
      <c r="K80" s="31"/>
      <c r="L80" s="15"/>
      <c r="M80" s="15"/>
      <c r="N80" s="15"/>
      <c r="O80" s="15"/>
      <c r="P80" s="19"/>
      <c r="Q80" s="19"/>
      <c r="R80" s="18"/>
      <c r="S80" s="19"/>
    </row>
    <row r="81" spans="1:25" x14ac:dyDescent="0.25">
      <c r="A81" s="29" t="s">
        <v>21</v>
      </c>
      <c r="B81" s="29"/>
      <c r="C81" s="29"/>
      <c r="D81" s="29"/>
      <c r="E81" s="29"/>
      <c r="H81" s="15"/>
      <c r="I81" s="15"/>
      <c r="K81" s="29" t="s">
        <v>21</v>
      </c>
      <c r="L81" s="29"/>
      <c r="M81" s="29"/>
      <c r="N81" s="29"/>
      <c r="O81" s="29"/>
      <c r="R81" s="18"/>
      <c r="S81" s="19"/>
    </row>
    <row r="82" spans="1:25" x14ac:dyDescent="0.25">
      <c r="A82" s="16"/>
      <c r="B82" s="17" t="s">
        <v>11</v>
      </c>
      <c r="C82" s="17" t="s">
        <v>12</v>
      </c>
      <c r="D82" s="17" t="s">
        <v>13</v>
      </c>
      <c r="E82" s="17" t="s">
        <v>38</v>
      </c>
      <c r="F82" s="16" t="s">
        <v>10</v>
      </c>
      <c r="H82" s="15"/>
      <c r="I82" s="15" t="s">
        <v>36</v>
      </c>
      <c r="K82" s="16"/>
      <c r="L82" s="17" t="s">
        <v>11</v>
      </c>
      <c r="M82" s="17" t="s">
        <v>12</v>
      </c>
      <c r="N82" s="17" t="s">
        <v>13</v>
      </c>
      <c r="O82" s="17" t="s">
        <v>38</v>
      </c>
      <c r="P82" s="16" t="s">
        <v>10</v>
      </c>
      <c r="R82" s="18"/>
      <c r="S82" s="15"/>
    </row>
    <row r="83" spans="1:25" x14ac:dyDescent="0.25">
      <c r="A83" s="20" t="str">
        <f>A74</f>
        <v>Yeastar</v>
      </c>
      <c r="B83" s="21">
        <f>G52</f>
        <v>0.54029326867146077</v>
      </c>
      <c r="C83" s="21">
        <f>G59</f>
        <v>0.5996166061032121</v>
      </c>
      <c r="D83" s="21">
        <f>G66</f>
        <v>0.65863143090859877</v>
      </c>
      <c r="E83" s="21">
        <f>G74</f>
        <v>0.5871693808387014</v>
      </c>
      <c r="F83" s="21">
        <f>AVERAGE(B83:E83)</f>
        <v>0.59642767163049326</v>
      </c>
      <c r="H83" s="15"/>
      <c r="I83" s="15"/>
      <c r="K83" s="20" t="str">
        <f>K74</f>
        <v>Yeastar</v>
      </c>
      <c r="L83" s="21">
        <f>Q52</f>
        <v>0.57463348650356538</v>
      </c>
      <c r="M83" s="21">
        <f>Q59</f>
        <v>0.5735205250635228</v>
      </c>
      <c r="N83" s="21">
        <f>Q66</f>
        <v>0.55901302258587648</v>
      </c>
      <c r="O83" s="21">
        <f>Q74</f>
        <v>0.51918932574500976</v>
      </c>
      <c r="P83" s="21">
        <f>AVERAGE(L83:O83)</f>
        <v>0.55658908997449363</v>
      </c>
      <c r="R83" s="18"/>
      <c r="S83" s="22"/>
    </row>
    <row r="84" spans="1:25" x14ac:dyDescent="0.25">
      <c r="A84" s="20" t="str">
        <f t="shared" ref="A84:A87" si="71">A75</f>
        <v>QTECH</v>
      </c>
      <c r="B84" s="21">
        <f t="shared" ref="B84:B86" si="72">G53</f>
        <v>0.27454070341946896</v>
      </c>
      <c r="C84" s="21">
        <f t="shared" ref="C84:C86" si="73">G60</f>
        <v>0.22549200635777053</v>
      </c>
      <c r="D84" s="21">
        <f t="shared" ref="D84:D86" si="74">G67</f>
        <v>0.18840970182219774</v>
      </c>
      <c r="E84" s="21">
        <f t="shared" ref="E84:E86" si="75">G75</f>
        <v>0.23110865535477648</v>
      </c>
      <c r="F84" s="21">
        <f t="shared" ref="F84:F86" si="76">AVERAGE(B84:E84)</f>
        <v>0.22988776673855343</v>
      </c>
      <c r="H84" s="15"/>
      <c r="I84" s="15"/>
      <c r="K84" s="20" t="str">
        <f t="shared" ref="K84:K87" si="77">K75</f>
        <v>QTECH</v>
      </c>
      <c r="L84" s="21">
        <f t="shared" ref="L84:L86" si="78">Q53</f>
        <v>0.25208673285320976</v>
      </c>
      <c r="M84" s="21">
        <f t="shared" ref="M84:M86" si="79">Q60</f>
        <v>0.27367809164681461</v>
      </c>
      <c r="N84" s="21">
        <f t="shared" ref="N84:N86" si="80">Q67</f>
        <v>0.26113621289449496</v>
      </c>
      <c r="O84" s="21">
        <f t="shared" ref="O84:O86" si="81">Q75</f>
        <v>0.27557075033476836</v>
      </c>
      <c r="P84" s="21">
        <f t="shared" ref="P84:P86" si="82">AVERAGE(L84:O84)</f>
        <v>0.26561794693232194</v>
      </c>
      <c r="R84" s="15"/>
      <c r="S84" s="15"/>
    </row>
    <row r="85" spans="1:25" x14ac:dyDescent="0.25">
      <c r="A85" s="20" t="str">
        <f t="shared" si="71"/>
        <v>Eltex</v>
      </c>
      <c r="B85" s="21">
        <f t="shared" si="72"/>
        <v>0.1227783350873083</v>
      </c>
      <c r="C85" s="21">
        <f t="shared" si="73"/>
        <v>0.12312408618629495</v>
      </c>
      <c r="D85" s="21">
        <f t="shared" si="74"/>
        <v>9.7294351656170272E-2</v>
      </c>
      <c r="E85" s="21">
        <f t="shared" si="75"/>
        <v>0.12619091230734292</v>
      </c>
      <c r="F85" s="21">
        <f t="shared" si="76"/>
        <v>0.11734692130927911</v>
      </c>
      <c r="H85" s="15"/>
      <c r="I85" s="15"/>
      <c r="K85" s="20" t="str">
        <f t="shared" si="77"/>
        <v>Eltex</v>
      </c>
      <c r="L85" s="21">
        <f t="shared" si="78"/>
        <v>0.13058193919721831</v>
      </c>
      <c r="M85" s="21">
        <f t="shared" si="79"/>
        <v>0.10344059568345927</v>
      </c>
      <c r="N85" s="21">
        <f t="shared" si="80"/>
        <v>0.13134456151773521</v>
      </c>
      <c r="O85" s="21">
        <f t="shared" si="81"/>
        <v>0.15231487306867714</v>
      </c>
      <c r="P85" s="21">
        <f t="shared" si="82"/>
        <v>0.1294204923667725</v>
      </c>
      <c r="R85" s="15"/>
      <c r="S85" s="15"/>
    </row>
    <row r="86" spans="1:25" x14ac:dyDescent="0.25">
      <c r="A86" s="20" t="str">
        <f t="shared" si="71"/>
        <v>Агат</v>
      </c>
      <c r="B86" s="21">
        <f t="shared" si="72"/>
        <v>6.2387692821762139E-2</v>
      </c>
      <c r="C86" s="21">
        <f t="shared" si="73"/>
        <v>5.1767301352722409E-2</v>
      </c>
      <c r="D86" s="21">
        <f t="shared" si="74"/>
        <v>5.5664515613033323E-2</v>
      </c>
      <c r="E86" s="21">
        <f t="shared" si="75"/>
        <v>5.5531051499179196E-2</v>
      </c>
      <c r="F86" s="21">
        <f t="shared" si="76"/>
        <v>5.6337640321674265E-2</v>
      </c>
      <c r="H86" s="15"/>
      <c r="I86" s="15"/>
      <c r="K86" s="20" t="str">
        <f t="shared" si="77"/>
        <v>Агат</v>
      </c>
      <c r="L86" s="21">
        <f t="shared" si="78"/>
        <v>4.2697841446006558E-2</v>
      </c>
      <c r="M86" s="21">
        <f t="shared" si="79"/>
        <v>4.9360787606203507E-2</v>
      </c>
      <c r="N86" s="21">
        <f t="shared" si="80"/>
        <v>4.8506203001893435E-2</v>
      </c>
      <c r="O86" s="21">
        <f t="shared" si="81"/>
        <v>5.2925050851544905E-2</v>
      </c>
      <c r="P86" s="21">
        <f t="shared" si="82"/>
        <v>4.8372470726412098E-2</v>
      </c>
      <c r="R86" s="18"/>
      <c r="S86" s="19"/>
    </row>
    <row r="87" spans="1:25" x14ac:dyDescent="0.25">
      <c r="A87" s="20" t="str">
        <f t="shared" si="71"/>
        <v>Сумма</v>
      </c>
      <c r="B87" s="21">
        <f>SUM(B83:B86)</f>
        <v>1</v>
      </c>
      <c r="C87" s="21">
        <f>SUM(C83:C86)</f>
        <v>1</v>
      </c>
      <c r="D87" s="21">
        <f>SUM(D83:D86)</f>
        <v>1.0000000000000002</v>
      </c>
      <c r="E87" s="21">
        <f>SUM(E83:E86)</f>
        <v>1</v>
      </c>
      <c r="F87" s="21">
        <f>SUM(F83:F86)</f>
        <v>1.0000000000000002</v>
      </c>
      <c r="H87" s="15"/>
      <c r="I87" s="15"/>
      <c r="K87" s="20" t="str">
        <f t="shared" si="77"/>
        <v>Сумма</v>
      </c>
      <c r="L87" s="21">
        <f>SUM(L83:L86)</f>
        <v>0.99999999999999989</v>
      </c>
      <c r="M87" s="21">
        <f>SUM(M83:M86)</f>
        <v>1.0000000000000002</v>
      </c>
      <c r="N87" s="21">
        <f>SUM(N83:N86)</f>
        <v>1</v>
      </c>
      <c r="O87" s="21">
        <f>SUM(O83:O86)</f>
        <v>1.0000000000000002</v>
      </c>
      <c r="P87" s="21">
        <f>SUM(P83:P86)</f>
        <v>1.0000000000000002</v>
      </c>
      <c r="R87" s="18"/>
      <c r="S87" s="19"/>
    </row>
    <row r="88" spans="1:25" x14ac:dyDescent="0.25">
      <c r="R88" s="18"/>
      <c r="S88" s="19"/>
    </row>
    <row r="89" spans="1:25" x14ac:dyDescent="0.25">
      <c r="R89" s="18"/>
      <c r="S89" s="15"/>
    </row>
    <row r="90" spans="1:25" x14ac:dyDescent="0.25">
      <c r="A90" s="31"/>
      <c r="B90" s="19"/>
      <c r="C90" s="19"/>
      <c r="D90" s="19"/>
      <c r="E90" s="15"/>
      <c r="F90" s="19"/>
      <c r="G90" s="19"/>
      <c r="H90" s="18"/>
      <c r="I90" s="22"/>
      <c r="J90" s="15"/>
      <c r="K90" s="31"/>
      <c r="L90" s="19"/>
      <c r="M90" s="19"/>
      <c r="N90" s="19"/>
      <c r="O90" s="15"/>
      <c r="P90" s="19"/>
      <c r="Q90" s="19"/>
      <c r="R90" s="18"/>
      <c r="S90" s="22"/>
    </row>
    <row r="91" spans="1:25" x14ac:dyDescent="0.25">
      <c r="A91" s="31"/>
      <c r="B91" s="19"/>
      <c r="C91" s="19"/>
      <c r="D91" s="19"/>
      <c r="E91" s="19"/>
      <c r="F91" s="19"/>
      <c r="G91" s="19"/>
      <c r="H91" s="15"/>
      <c r="I91" s="15"/>
      <c r="J91" s="15"/>
      <c r="K91" s="31"/>
      <c r="L91" s="19"/>
      <c r="M91" s="19"/>
      <c r="N91" s="19"/>
      <c r="O91" s="19"/>
      <c r="P91" s="19"/>
      <c r="Q91" s="19"/>
      <c r="R91" s="15"/>
      <c r="S91" s="15"/>
    </row>
    <row r="92" spans="1:25" x14ac:dyDescent="0.25">
      <c r="A92" s="29"/>
      <c r="B92" s="29"/>
      <c r="C92" s="29"/>
      <c r="D92" s="29"/>
      <c r="E92" s="29"/>
      <c r="F92" s="15"/>
      <c r="G92" s="15"/>
      <c r="H92" s="15"/>
      <c r="I92" s="15"/>
      <c r="J92" s="15"/>
      <c r="K92" s="29"/>
      <c r="L92" s="29"/>
      <c r="M92" s="29"/>
      <c r="N92" s="29"/>
      <c r="O92" s="29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:25" x14ac:dyDescent="0.25">
      <c r="A93" s="15"/>
      <c r="B93" s="30"/>
      <c r="C93" s="30"/>
      <c r="D93" s="30"/>
      <c r="E93" s="30"/>
      <c r="F93" s="15"/>
      <c r="G93" s="15"/>
      <c r="H93" s="15"/>
      <c r="I93" s="15"/>
      <c r="J93" s="15"/>
      <c r="K93" s="15"/>
      <c r="L93" s="30"/>
      <c r="M93" s="30"/>
      <c r="N93" s="30"/>
      <c r="O93" s="30"/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:25" x14ac:dyDescent="0.25">
      <c r="A94" s="29"/>
      <c r="B94" s="29"/>
      <c r="C94" s="29"/>
      <c r="D94" s="29"/>
      <c r="E94" s="29"/>
      <c r="F94" s="15"/>
      <c r="G94" s="15"/>
      <c r="H94" s="15"/>
      <c r="I94" s="15"/>
      <c r="J94" s="15"/>
      <c r="K94" s="29"/>
      <c r="L94" s="29"/>
      <c r="M94" s="29"/>
      <c r="N94" s="29"/>
      <c r="O94" s="29"/>
      <c r="P94" s="15"/>
      <c r="Q94" s="15"/>
      <c r="R94" s="15"/>
      <c r="S94" s="15"/>
      <c r="T94" s="15"/>
      <c r="U94" s="29"/>
      <c r="V94" s="29"/>
      <c r="W94" s="29"/>
      <c r="X94" s="29"/>
      <c r="Y94" s="29"/>
    </row>
    <row r="95" spans="1:25" x14ac:dyDescent="0.25">
      <c r="A95" s="15"/>
      <c r="B95" s="30"/>
      <c r="C95" s="30"/>
      <c r="D95" s="30"/>
      <c r="E95" s="30"/>
      <c r="F95" s="15"/>
      <c r="G95" s="15"/>
      <c r="H95" s="15"/>
      <c r="I95" s="15"/>
      <c r="J95" s="15"/>
      <c r="K95" s="15"/>
      <c r="L95" s="30"/>
      <c r="M95" s="30"/>
      <c r="N95" s="30"/>
      <c r="O95" s="30"/>
      <c r="P95" s="15"/>
      <c r="Q95" s="15"/>
      <c r="R95" s="15"/>
      <c r="S95" s="15"/>
      <c r="T95" s="15"/>
      <c r="U95" s="15"/>
      <c r="V95" s="30"/>
      <c r="W95" s="30"/>
      <c r="X95" s="30"/>
      <c r="Y95" s="30"/>
    </row>
    <row r="96" spans="1:25" x14ac:dyDescent="0.25">
      <c r="A96" s="31"/>
      <c r="B96" s="19"/>
      <c r="C96" s="19"/>
      <c r="D96" s="19"/>
      <c r="E96" s="19"/>
      <c r="F96" s="15"/>
      <c r="G96" s="15"/>
      <c r="H96" s="15"/>
      <c r="I96" s="15"/>
      <c r="J96" s="15"/>
      <c r="K96" s="31"/>
      <c r="L96" s="19"/>
      <c r="M96" s="19"/>
      <c r="N96" s="19"/>
      <c r="O96" s="19"/>
      <c r="P96" s="15"/>
      <c r="Q96" s="15"/>
      <c r="R96" s="15"/>
      <c r="S96" s="15"/>
      <c r="T96" s="15"/>
      <c r="U96" s="31"/>
      <c r="V96" s="19"/>
      <c r="W96" s="19"/>
      <c r="X96" s="19"/>
      <c r="Y96" s="19"/>
    </row>
    <row r="97" spans="1:25" x14ac:dyDescent="0.25">
      <c r="A97" s="31"/>
      <c r="B97" s="19"/>
      <c r="C97" s="19"/>
      <c r="D97" s="19"/>
      <c r="E97" s="19"/>
      <c r="F97" s="15"/>
      <c r="G97" s="15"/>
      <c r="H97" s="15"/>
      <c r="I97" s="15"/>
      <c r="J97" s="15"/>
      <c r="K97" s="31"/>
      <c r="L97" s="19"/>
      <c r="M97" s="19"/>
      <c r="N97" s="19"/>
      <c r="O97" s="19"/>
      <c r="P97" s="15"/>
      <c r="Q97" s="15"/>
      <c r="R97" s="15"/>
      <c r="S97" s="15"/>
      <c r="T97" s="15"/>
      <c r="U97" s="31"/>
      <c r="V97" s="19"/>
      <c r="W97" s="19"/>
      <c r="X97" s="19"/>
      <c r="Y97" s="19"/>
    </row>
    <row r="98" spans="1:25" x14ac:dyDescent="0.25">
      <c r="A98" s="31"/>
      <c r="B98" s="19"/>
      <c r="C98" s="19"/>
      <c r="D98" s="19"/>
      <c r="E98" s="19"/>
      <c r="F98" s="15"/>
      <c r="G98" s="15"/>
      <c r="H98" s="15"/>
      <c r="I98" s="15"/>
      <c r="J98" s="15"/>
      <c r="K98" s="31"/>
      <c r="L98" s="19"/>
      <c r="M98" s="19"/>
      <c r="N98" s="19"/>
      <c r="O98" s="19"/>
      <c r="P98" s="15"/>
      <c r="Q98" s="15"/>
      <c r="R98" s="15"/>
      <c r="S98" s="15"/>
      <c r="T98" s="15"/>
      <c r="U98" s="31"/>
      <c r="V98" s="19"/>
      <c r="W98" s="19"/>
      <c r="X98" s="19"/>
      <c r="Y98" s="19"/>
    </row>
    <row r="99" spans="1:25" x14ac:dyDescent="0.25">
      <c r="A99" s="31"/>
      <c r="B99" s="19"/>
      <c r="C99" s="19"/>
      <c r="D99" s="19"/>
      <c r="E99" s="19"/>
      <c r="F99" s="15"/>
      <c r="G99" s="15"/>
      <c r="H99" s="15"/>
      <c r="I99" s="15"/>
      <c r="J99" s="15"/>
      <c r="K99" s="31"/>
      <c r="L99" s="19"/>
      <c r="M99" s="19"/>
      <c r="N99" s="19"/>
      <c r="O99" s="19"/>
      <c r="P99" s="15"/>
      <c r="Q99" s="15"/>
      <c r="R99" s="15"/>
      <c r="S99" s="15"/>
      <c r="T99" s="15"/>
      <c r="U99" s="31"/>
      <c r="V99" s="19"/>
      <c r="W99" s="19"/>
      <c r="X99" s="19"/>
      <c r="Y99" s="19"/>
    </row>
    <row r="100" spans="1:25" x14ac:dyDescent="0.25">
      <c r="A100" s="31"/>
      <c r="B100" s="19"/>
      <c r="C100" s="19"/>
      <c r="D100" s="19"/>
      <c r="E100" s="19"/>
      <c r="F100" s="15"/>
      <c r="G100" s="15"/>
      <c r="H100" s="15"/>
      <c r="I100" s="15"/>
      <c r="J100" s="15"/>
      <c r="K100" s="31"/>
      <c r="L100" s="19"/>
      <c r="M100" s="19"/>
      <c r="N100" s="19"/>
      <c r="O100" s="19"/>
      <c r="P100" s="15"/>
      <c r="Q100" s="15"/>
      <c r="R100" s="15"/>
      <c r="S100" s="15"/>
      <c r="T100" s="15"/>
      <c r="U100" s="31"/>
      <c r="V100" s="19"/>
      <c r="W100" s="19"/>
      <c r="X100" s="19"/>
      <c r="Y100" s="19"/>
    </row>
    <row r="103" spans="1:25" x14ac:dyDescent="0.25">
      <c r="A103" s="29"/>
      <c r="B103" s="29"/>
      <c r="C103" s="29"/>
      <c r="D103" s="29"/>
      <c r="E103" s="29"/>
      <c r="F103" s="29"/>
      <c r="G103" s="29"/>
      <c r="H103" s="15"/>
      <c r="I103" s="15"/>
      <c r="K103" s="29"/>
      <c r="L103" s="29"/>
      <c r="M103" s="29"/>
      <c r="N103" s="29"/>
      <c r="O103" s="29"/>
      <c r="P103" s="29"/>
      <c r="Q103" s="29"/>
      <c r="R103" s="15"/>
      <c r="S103" s="15"/>
    </row>
    <row r="104" spans="1:25" x14ac:dyDescent="0.25">
      <c r="A104" s="29"/>
      <c r="B104" s="29"/>
      <c r="C104" s="29"/>
      <c r="D104" s="29"/>
      <c r="E104" s="29"/>
      <c r="F104" s="29"/>
      <c r="G104" s="29"/>
      <c r="H104" s="15"/>
      <c r="I104" s="15"/>
      <c r="J104" s="15"/>
      <c r="K104" s="29"/>
      <c r="L104" s="29"/>
      <c r="M104" s="29"/>
      <c r="N104" s="29"/>
      <c r="O104" s="29"/>
      <c r="P104" s="29"/>
      <c r="Q104" s="29"/>
      <c r="R104" s="15"/>
      <c r="S104" s="15"/>
    </row>
    <row r="105" spans="1:25" x14ac:dyDescent="0.25">
      <c r="A105" s="15"/>
      <c r="B105" s="30"/>
      <c r="C105" s="30"/>
      <c r="D105" s="30"/>
      <c r="E105" s="30"/>
      <c r="F105" s="30"/>
      <c r="G105" s="30"/>
      <c r="H105" s="18"/>
      <c r="I105" s="19"/>
      <c r="J105" s="15"/>
      <c r="K105" s="15"/>
      <c r="L105" s="30"/>
      <c r="M105" s="30"/>
      <c r="N105" s="30"/>
      <c r="O105" s="30"/>
      <c r="P105" s="30"/>
      <c r="Q105" s="30"/>
      <c r="R105" s="18"/>
      <c r="S105" s="19"/>
    </row>
    <row r="106" spans="1:25" x14ac:dyDescent="0.25">
      <c r="A106" s="31"/>
      <c r="B106" s="15"/>
      <c r="C106" s="15"/>
      <c r="D106" s="15"/>
      <c r="E106" s="15"/>
      <c r="F106" s="19"/>
      <c r="G106" s="19"/>
      <c r="H106" s="18"/>
      <c r="I106" s="19"/>
      <c r="J106" s="15"/>
      <c r="K106" s="31"/>
      <c r="L106" s="15"/>
      <c r="M106" s="15"/>
      <c r="N106" s="15"/>
      <c r="O106" s="15"/>
      <c r="P106" s="19"/>
      <c r="Q106" s="19"/>
      <c r="R106" s="18"/>
      <c r="S106" s="19"/>
    </row>
    <row r="107" spans="1:25" x14ac:dyDescent="0.25">
      <c r="A107" s="31"/>
      <c r="B107" s="19"/>
      <c r="C107" s="15"/>
      <c r="D107" s="15"/>
      <c r="E107" s="15"/>
      <c r="F107" s="19"/>
      <c r="G107" s="19"/>
      <c r="H107" s="18"/>
      <c r="I107" s="19"/>
      <c r="J107" s="15"/>
      <c r="K107" s="31"/>
      <c r="L107" s="19"/>
      <c r="M107" s="15"/>
      <c r="N107" s="15"/>
      <c r="O107" s="15"/>
      <c r="P107" s="19"/>
      <c r="Q107" s="19"/>
      <c r="R107" s="18"/>
      <c r="S107" s="19"/>
    </row>
    <row r="108" spans="1:25" x14ac:dyDescent="0.25">
      <c r="A108" s="31"/>
      <c r="B108" s="19"/>
      <c r="C108" s="19"/>
      <c r="D108" s="15"/>
      <c r="E108" s="15"/>
      <c r="F108" s="19"/>
      <c r="G108" s="19"/>
      <c r="H108" s="18"/>
      <c r="I108" s="15"/>
      <c r="J108" s="15"/>
      <c r="K108" s="31"/>
      <c r="L108" s="19"/>
      <c r="M108" s="19"/>
      <c r="N108" s="15"/>
      <c r="O108" s="15"/>
      <c r="P108" s="19"/>
      <c r="Q108" s="19"/>
      <c r="R108" s="18"/>
      <c r="S108" s="15"/>
      <c r="W108" s="14" t="s">
        <v>36</v>
      </c>
    </row>
    <row r="109" spans="1:25" x14ac:dyDescent="0.25">
      <c r="A109" s="31"/>
      <c r="B109" s="19"/>
      <c r="C109" s="19"/>
      <c r="D109" s="19"/>
      <c r="E109" s="15"/>
      <c r="F109" s="19"/>
      <c r="G109" s="19"/>
      <c r="H109" s="18"/>
      <c r="I109" s="22"/>
      <c r="J109" s="15"/>
      <c r="K109" s="31"/>
      <c r="L109" s="19"/>
      <c r="M109" s="19"/>
      <c r="N109" s="19"/>
      <c r="O109" s="15"/>
      <c r="P109" s="19"/>
      <c r="Q109" s="19"/>
      <c r="R109" s="18"/>
      <c r="S109" s="22"/>
    </row>
    <row r="110" spans="1:25" x14ac:dyDescent="0.25">
      <c r="A110" s="31"/>
      <c r="B110" s="19"/>
      <c r="C110" s="19"/>
      <c r="D110" s="19"/>
      <c r="E110" s="19"/>
      <c r="F110" s="19"/>
      <c r="G110" s="19"/>
      <c r="H110" s="15"/>
      <c r="I110" s="15"/>
      <c r="J110" s="15"/>
      <c r="K110" s="31"/>
      <c r="L110" s="19"/>
      <c r="M110" s="19"/>
      <c r="N110" s="19"/>
      <c r="O110" s="19"/>
      <c r="P110" s="19"/>
      <c r="Q110" s="19"/>
      <c r="R110" s="15"/>
      <c r="S110" s="15"/>
    </row>
    <row r="111" spans="1:25" x14ac:dyDescent="0.25">
      <c r="A111" s="29"/>
      <c r="B111" s="29"/>
      <c r="C111" s="29"/>
      <c r="D111" s="29"/>
      <c r="E111" s="29"/>
      <c r="F111" s="29"/>
      <c r="G111" s="29"/>
      <c r="H111" s="15"/>
      <c r="I111" s="15"/>
      <c r="J111" s="15"/>
      <c r="K111" s="29"/>
      <c r="L111" s="29"/>
      <c r="M111" s="29"/>
      <c r="N111" s="29"/>
      <c r="O111" s="29"/>
      <c r="P111" s="29"/>
      <c r="Q111" s="29"/>
      <c r="R111" s="15"/>
      <c r="S111" s="15"/>
    </row>
    <row r="112" spans="1:25" x14ac:dyDescent="0.25">
      <c r="A112" s="15"/>
      <c r="B112" s="30"/>
      <c r="C112" s="30"/>
      <c r="D112" s="30"/>
      <c r="E112" s="30"/>
      <c r="F112" s="30"/>
      <c r="G112" s="30"/>
      <c r="H112" s="18"/>
      <c r="I112" s="19"/>
      <c r="J112" s="15"/>
      <c r="K112" s="15"/>
      <c r="L112" s="30"/>
      <c r="M112" s="30"/>
      <c r="N112" s="30"/>
      <c r="O112" s="30"/>
      <c r="P112" s="30"/>
      <c r="Q112" s="30"/>
      <c r="R112" s="18"/>
      <c r="S112" s="19"/>
    </row>
    <row r="113" spans="1:19" x14ac:dyDescent="0.25">
      <c r="A113" s="31"/>
      <c r="B113" s="15"/>
      <c r="C113" s="15"/>
      <c r="D113" s="15"/>
      <c r="E113" s="15"/>
      <c r="F113" s="19"/>
      <c r="G113" s="19"/>
      <c r="H113" s="18"/>
      <c r="I113" s="19"/>
      <c r="J113" s="15"/>
      <c r="K113" s="31"/>
      <c r="L113" s="15"/>
      <c r="M113" s="15"/>
      <c r="N113" s="15"/>
      <c r="O113" s="15"/>
      <c r="P113" s="19"/>
      <c r="Q113" s="19"/>
      <c r="R113" s="18"/>
      <c r="S113" s="19"/>
    </row>
    <row r="114" spans="1:19" x14ac:dyDescent="0.25">
      <c r="A114" s="31"/>
      <c r="B114" s="19"/>
      <c r="C114" s="15"/>
      <c r="D114" s="15"/>
      <c r="E114" s="15"/>
      <c r="F114" s="19"/>
      <c r="G114" s="19"/>
      <c r="H114" s="18"/>
      <c r="I114" s="19"/>
      <c r="J114" s="15"/>
      <c r="K114" s="31"/>
      <c r="L114" s="19"/>
      <c r="M114" s="15"/>
      <c r="N114" s="15"/>
      <c r="O114" s="15"/>
      <c r="P114" s="19"/>
      <c r="Q114" s="19"/>
      <c r="R114" s="18"/>
      <c r="S114" s="19"/>
    </row>
    <row r="115" spans="1:19" x14ac:dyDescent="0.25">
      <c r="A115" s="31"/>
      <c r="B115" s="19"/>
      <c r="C115" s="19"/>
      <c r="D115" s="15"/>
      <c r="E115" s="15"/>
      <c r="F115" s="19"/>
      <c r="G115" s="19"/>
      <c r="H115" s="18"/>
      <c r="I115" s="15"/>
      <c r="J115" s="15"/>
      <c r="K115" s="31"/>
      <c r="L115" s="19"/>
      <c r="M115" s="19"/>
      <c r="N115" s="15"/>
      <c r="O115" s="15"/>
      <c r="P115" s="19"/>
      <c r="Q115" s="19"/>
      <c r="R115" s="18"/>
      <c r="S115" s="15"/>
    </row>
    <row r="116" spans="1:19" x14ac:dyDescent="0.25">
      <c r="A116" s="31"/>
      <c r="B116" s="19"/>
      <c r="C116" s="19"/>
      <c r="D116" s="19"/>
      <c r="E116" s="15"/>
      <c r="F116" s="19"/>
      <c r="G116" s="19"/>
      <c r="H116" s="18"/>
      <c r="I116" s="22"/>
      <c r="J116" s="15"/>
      <c r="K116" s="31"/>
      <c r="L116" s="19"/>
      <c r="M116" s="19"/>
      <c r="N116" s="19"/>
      <c r="O116" s="15"/>
      <c r="P116" s="19"/>
      <c r="Q116" s="19"/>
      <c r="R116" s="18"/>
      <c r="S116" s="22"/>
    </row>
    <row r="117" spans="1:19" x14ac:dyDescent="0.25">
      <c r="A117" s="31"/>
      <c r="B117" s="19"/>
      <c r="C117" s="19"/>
      <c r="D117" s="19"/>
      <c r="E117" s="19"/>
      <c r="F117" s="19"/>
      <c r="G117" s="19"/>
      <c r="H117" s="15"/>
      <c r="I117" s="15"/>
      <c r="J117" s="15"/>
      <c r="K117" s="31"/>
      <c r="L117" s="19"/>
      <c r="M117" s="19"/>
      <c r="N117" s="19"/>
      <c r="O117" s="19"/>
      <c r="P117" s="19"/>
      <c r="Q117" s="19"/>
      <c r="R117" s="15"/>
      <c r="S117" s="15"/>
    </row>
    <row r="118" spans="1:19" x14ac:dyDescent="0.25">
      <c r="A118" s="29"/>
      <c r="B118" s="29"/>
      <c r="C118" s="29"/>
      <c r="D118" s="29"/>
      <c r="E118" s="29"/>
      <c r="F118" s="29"/>
      <c r="G118" s="29"/>
      <c r="H118" s="15"/>
      <c r="I118" s="15"/>
      <c r="J118" s="15"/>
      <c r="K118" s="29"/>
      <c r="L118" s="29"/>
      <c r="M118" s="29"/>
      <c r="N118" s="29"/>
      <c r="O118" s="29"/>
      <c r="P118" s="29"/>
      <c r="Q118" s="29"/>
      <c r="R118" s="15"/>
      <c r="S118" s="15"/>
    </row>
    <row r="119" spans="1:19" x14ac:dyDescent="0.25">
      <c r="A119" s="15"/>
      <c r="B119" s="30"/>
      <c r="C119" s="30"/>
      <c r="D119" s="30"/>
      <c r="E119" s="30"/>
      <c r="F119" s="30"/>
      <c r="G119" s="30"/>
      <c r="H119" s="18"/>
      <c r="I119" s="19"/>
      <c r="J119" s="15"/>
      <c r="K119" s="15"/>
      <c r="L119" s="30"/>
      <c r="M119" s="30"/>
      <c r="N119" s="30"/>
      <c r="O119" s="30"/>
      <c r="P119" s="30"/>
      <c r="Q119" s="30"/>
      <c r="R119" s="18"/>
      <c r="S119" s="19"/>
    </row>
    <row r="120" spans="1:19" x14ac:dyDescent="0.25">
      <c r="A120" s="31"/>
      <c r="B120" s="15"/>
      <c r="C120" s="15"/>
      <c r="D120" s="15"/>
      <c r="E120" s="15"/>
      <c r="F120" s="19"/>
      <c r="G120" s="19"/>
      <c r="H120" s="18"/>
      <c r="I120" s="19"/>
      <c r="J120" s="15"/>
      <c r="K120" s="31"/>
      <c r="L120" s="15"/>
      <c r="M120" s="15"/>
      <c r="N120" s="15"/>
      <c r="O120" s="15"/>
      <c r="P120" s="19"/>
      <c r="Q120" s="19"/>
      <c r="R120" s="18"/>
      <c r="S120" s="19"/>
    </row>
    <row r="121" spans="1:19" x14ac:dyDescent="0.25">
      <c r="A121" s="31"/>
      <c r="B121" s="19"/>
      <c r="C121" s="15"/>
      <c r="D121" s="15"/>
      <c r="E121" s="15"/>
      <c r="F121" s="19"/>
      <c r="G121" s="19"/>
      <c r="H121" s="18"/>
      <c r="I121" s="19"/>
      <c r="J121" s="15"/>
      <c r="K121" s="31"/>
      <c r="L121" s="19"/>
      <c r="M121" s="15"/>
      <c r="N121" s="15"/>
      <c r="O121" s="15"/>
      <c r="P121" s="19"/>
      <c r="Q121" s="19"/>
      <c r="R121" s="18"/>
      <c r="S121" s="19"/>
    </row>
    <row r="122" spans="1:19" x14ac:dyDescent="0.25">
      <c r="A122" s="31"/>
      <c r="B122" s="19"/>
      <c r="C122" s="19"/>
      <c r="D122" s="15"/>
      <c r="E122" s="15"/>
      <c r="F122" s="19"/>
      <c r="G122" s="19"/>
      <c r="H122" s="18"/>
      <c r="I122" s="15"/>
      <c r="J122" s="15"/>
      <c r="K122" s="31"/>
      <c r="L122" s="19"/>
      <c r="M122" s="19"/>
      <c r="N122" s="15"/>
      <c r="O122" s="15"/>
      <c r="P122" s="19"/>
      <c r="Q122" s="19"/>
      <c r="R122" s="18"/>
      <c r="S122" s="15"/>
    </row>
    <row r="123" spans="1:19" x14ac:dyDescent="0.25">
      <c r="A123" s="31"/>
      <c r="B123" s="19"/>
      <c r="C123" s="19"/>
      <c r="D123" s="19"/>
      <c r="E123" s="15"/>
      <c r="F123" s="19"/>
      <c r="G123" s="19"/>
      <c r="H123" s="18"/>
      <c r="I123" s="22"/>
      <c r="J123" s="15"/>
      <c r="K123" s="31"/>
      <c r="L123" s="19"/>
      <c r="M123" s="19"/>
      <c r="N123" s="19"/>
      <c r="O123" s="15"/>
      <c r="P123" s="19"/>
      <c r="Q123" s="19"/>
      <c r="R123" s="18"/>
      <c r="S123" s="22"/>
    </row>
    <row r="124" spans="1:19" x14ac:dyDescent="0.25">
      <c r="A124" s="31"/>
      <c r="B124" s="19"/>
      <c r="C124" s="19"/>
      <c r="D124" s="19"/>
      <c r="E124" s="19"/>
      <c r="F124" s="19"/>
      <c r="G124" s="19"/>
      <c r="H124" s="15"/>
      <c r="I124" s="15"/>
      <c r="J124" s="15"/>
      <c r="K124" s="31"/>
      <c r="L124" s="19"/>
      <c r="M124" s="19"/>
      <c r="N124" s="19"/>
      <c r="O124" s="19"/>
      <c r="P124" s="19"/>
      <c r="Q124" s="19"/>
      <c r="R124" s="15"/>
      <c r="S124" s="15"/>
    </row>
    <row r="125" spans="1:19" x14ac:dyDescent="0.25">
      <c r="A125" s="29"/>
      <c r="B125" s="29"/>
      <c r="C125" s="29"/>
      <c r="D125" s="29"/>
      <c r="E125" s="29"/>
      <c r="F125" s="15"/>
      <c r="G125" s="15"/>
      <c r="H125" s="15"/>
      <c r="I125" s="15"/>
      <c r="J125" s="15"/>
      <c r="K125" s="29"/>
      <c r="L125" s="29"/>
      <c r="M125" s="29"/>
      <c r="N125" s="29"/>
      <c r="O125" s="29"/>
      <c r="P125" s="15"/>
      <c r="Q125" s="15"/>
      <c r="R125" s="15"/>
      <c r="S125" s="15"/>
    </row>
    <row r="126" spans="1:19" x14ac:dyDescent="0.25">
      <c r="A126" s="15"/>
      <c r="B126" s="30"/>
      <c r="C126" s="30"/>
      <c r="D126" s="30"/>
      <c r="E126" s="30"/>
      <c r="F126" s="15"/>
      <c r="G126" s="15"/>
      <c r="H126" s="15"/>
      <c r="I126" s="15"/>
      <c r="J126" s="15"/>
      <c r="K126" s="15"/>
      <c r="L126" s="30"/>
      <c r="M126" s="30"/>
      <c r="N126" s="30"/>
      <c r="O126" s="30"/>
      <c r="P126" s="15"/>
      <c r="Q126" s="15"/>
      <c r="R126" s="15"/>
      <c r="S126" s="15"/>
    </row>
    <row r="127" spans="1:19" x14ac:dyDescent="0.25">
      <c r="A127" s="31"/>
      <c r="B127" s="19"/>
      <c r="C127" s="19"/>
      <c r="D127" s="19"/>
      <c r="E127" s="19"/>
      <c r="F127" s="15"/>
      <c r="G127" s="15"/>
      <c r="H127" s="15"/>
      <c r="I127" s="15"/>
      <c r="J127" s="15"/>
      <c r="K127" s="31"/>
      <c r="L127" s="19"/>
      <c r="M127" s="19"/>
      <c r="N127" s="19"/>
      <c r="O127" s="19"/>
      <c r="P127" s="15"/>
      <c r="Q127" s="15"/>
      <c r="R127" s="15"/>
      <c r="S127" s="15"/>
    </row>
    <row r="128" spans="1:19" x14ac:dyDescent="0.25">
      <c r="A128" s="31"/>
      <c r="B128" s="19"/>
      <c r="C128" s="19"/>
      <c r="D128" s="19"/>
      <c r="E128" s="19"/>
      <c r="F128" s="15"/>
      <c r="G128" s="15"/>
      <c r="H128" s="15"/>
      <c r="I128" s="15"/>
      <c r="J128" s="15"/>
      <c r="K128" s="31"/>
      <c r="L128" s="19"/>
      <c r="M128" s="19"/>
      <c r="N128" s="19"/>
      <c r="O128" s="19"/>
      <c r="P128" s="15"/>
      <c r="Q128" s="15"/>
      <c r="R128" s="15"/>
      <c r="S128" s="15"/>
    </row>
    <row r="129" spans="1:19" x14ac:dyDescent="0.25">
      <c r="A129" s="31"/>
      <c r="B129" s="19"/>
      <c r="C129" s="19"/>
      <c r="D129" s="19"/>
      <c r="E129" s="19"/>
      <c r="F129" s="15"/>
      <c r="G129" s="15"/>
      <c r="H129" s="15"/>
      <c r="I129" s="15"/>
      <c r="J129" s="15"/>
      <c r="K129" s="31"/>
      <c r="L129" s="19"/>
      <c r="M129" s="19"/>
      <c r="N129" s="19"/>
      <c r="O129" s="19"/>
      <c r="P129" s="15"/>
      <c r="Q129" s="15"/>
      <c r="R129" s="15"/>
      <c r="S129" s="15"/>
    </row>
    <row r="130" spans="1:19" x14ac:dyDescent="0.25">
      <c r="A130" s="31"/>
      <c r="B130" s="19"/>
      <c r="C130" s="19"/>
      <c r="D130" s="19"/>
      <c r="E130" s="19"/>
      <c r="F130" s="15"/>
      <c r="G130" s="15"/>
      <c r="H130" s="15"/>
      <c r="I130" s="15"/>
      <c r="J130" s="15"/>
      <c r="K130" s="31"/>
      <c r="L130" s="19"/>
      <c r="M130" s="19"/>
      <c r="N130" s="19"/>
      <c r="O130" s="19"/>
      <c r="P130" s="15"/>
      <c r="Q130" s="15"/>
      <c r="R130" s="15"/>
      <c r="S130" s="15"/>
    </row>
    <row r="131" spans="1:19" x14ac:dyDescent="0.25">
      <c r="A131" s="31"/>
      <c r="B131" s="19"/>
      <c r="C131" s="19"/>
      <c r="D131" s="19"/>
      <c r="E131" s="19"/>
      <c r="F131" s="15"/>
      <c r="G131" s="15"/>
      <c r="H131" s="15"/>
      <c r="I131" s="15"/>
      <c r="J131" s="15"/>
      <c r="K131" s="31"/>
      <c r="L131" s="19"/>
      <c r="M131" s="19"/>
      <c r="N131" s="19"/>
      <c r="O131" s="19"/>
      <c r="P131" s="15"/>
      <c r="Q131" s="15"/>
      <c r="R131" s="15"/>
      <c r="S131" s="15"/>
    </row>
    <row r="132" spans="1:19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</row>
    <row r="133" spans="1:19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</row>
    <row r="134" spans="1:19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</row>
    <row r="135" spans="1:19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1:19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</row>
    <row r="137" spans="1:19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</row>
    <row r="138" spans="1:19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</row>
    <row r="139" spans="1:19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1:19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</row>
    <row r="141" spans="1:19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</row>
  </sheetData>
  <mergeCells count="57">
    <mergeCell ref="A81:E81"/>
    <mergeCell ref="K81:O81"/>
    <mergeCell ref="A57:G57"/>
    <mergeCell ref="K57:Q57"/>
    <mergeCell ref="A64:G64"/>
    <mergeCell ref="K64:Q64"/>
    <mergeCell ref="A72:G72"/>
    <mergeCell ref="K72:Q72"/>
    <mergeCell ref="U39:Y39"/>
    <mergeCell ref="A48:G48"/>
    <mergeCell ref="K48:Q48"/>
    <mergeCell ref="A25:G25"/>
    <mergeCell ref="K25:Q25"/>
    <mergeCell ref="U25:AA25"/>
    <mergeCell ref="A32:E32"/>
    <mergeCell ref="K32:O32"/>
    <mergeCell ref="U32:Y32"/>
    <mergeCell ref="A111:G111"/>
    <mergeCell ref="K111:Q111"/>
    <mergeCell ref="A118:G118"/>
    <mergeCell ref="K118:Q118"/>
    <mergeCell ref="A125:E125"/>
    <mergeCell ref="K125:O125"/>
    <mergeCell ref="U94:Y94"/>
    <mergeCell ref="A103:G103"/>
    <mergeCell ref="K103:Q103"/>
    <mergeCell ref="A104:G104"/>
    <mergeCell ref="K104:Q104"/>
    <mergeCell ref="A92:E92"/>
    <mergeCell ref="K92:O92"/>
    <mergeCell ref="A94:E94"/>
    <mergeCell ref="K94:O94"/>
    <mergeCell ref="A71:G71"/>
    <mergeCell ref="K71:Q71"/>
    <mergeCell ref="A23:E23"/>
    <mergeCell ref="K23:O23"/>
    <mergeCell ref="K1:Q1"/>
    <mergeCell ref="U1:AA1"/>
    <mergeCell ref="U2:AA2"/>
    <mergeCell ref="U9:AA9"/>
    <mergeCell ref="U16:AA16"/>
    <mergeCell ref="U23:Y23"/>
    <mergeCell ref="A2:G2"/>
    <mergeCell ref="A1:G1"/>
    <mergeCell ref="A9:G9"/>
    <mergeCell ref="A16:G16"/>
    <mergeCell ref="K2:Q2"/>
    <mergeCell ref="K9:Q9"/>
    <mergeCell ref="K16:Q16"/>
    <mergeCell ref="A33:G33"/>
    <mergeCell ref="K33:Q33"/>
    <mergeCell ref="A39:E39"/>
    <mergeCell ref="K39:O39"/>
    <mergeCell ref="A49:G49"/>
    <mergeCell ref="K49:Q49"/>
    <mergeCell ref="A50:G50"/>
    <mergeCell ref="K50:Q50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workbookViewId="0">
      <selection activeCell="C5" sqref="C5"/>
    </sheetView>
  </sheetViews>
  <sheetFormatPr defaultColWidth="8.85546875" defaultRowHeight="12.75" x14ac:dyDescent="0.2"/>
  <cols>
    <col min="1" max="1" width="8.85546875" style="2"/>
    <col min="2" max="2" width="21.140625" style="2" customWidth="1"/>
    <col min="3" max="3" width="13.85546875" style="2" customWidth="1"/>
    <col min="4" max="4" width="15.140625" style="2" customWidth="1"/>
    <col min="5" max="5" width="15.85546875" style="2" customWidth="1"/>
    <col min="6" max="6" width="20.28515625" style="2" customWidth="1"/>
    <col min="7" max="7" width="10.7109375" style="2" customWidth="1"/>
    <col min="8" max="16384" width="8.85546875" style="2"/>
  </cols>
  <sheetData>
    <row r="1" spans="1:7" ht="28.15" customHeight="1" x14ac:dyDescent="0.2">
      <c r="A1" s="3"/>
      <c r="B1" s="12" t="s">
        <v>31</v>
      </c>
      <c r="C1" s="12" t="s">
        <v>32</v>
      </c>
      <c r="D1" s="12" t="s">
        <v>33</v>
      </c>
      <c r="E1" s="12" t="s">
        <v>34</v>
      </c>
      <c r="F1" s="12" t="s">
        <v>35</v>
      </c>
      <c r="G1" s="25" t="s">
        <v>20</v>
      </c>
    </row>
    <row r="2" spans="1:7" x14ac:dyDescent="0.2">
      <c r="A2" s="3"/>
      <c r="B2" s="11">
        <f>'Оценка критериев'!F27</f>
        <v>0.26817257011456225</v>
      </c>
      <c r="C2" s="11">
        <f>'Оценка критериев'!E28</f>
        <v>0.38364285089551864</v>
      </c>
      <c r="D2" s="11">
        <f>'Оценка критериев'!E29</f>
        <v>0.10724001125145194</v>
      </c>
      <c r="E2" s="11">
        <f>'Оценка критериев'!E30</f>
        <v>9.0014941283757893E-2</v>
      </c>
      <c r="F2" s="11">
        <f>'Оценка критериев'!E31</f>
        <v>6.8218568868626289E-2</v>
      </c>
      <c r="G2" s="25"/>
    </row>
    <row r="3" spans="1:7" x14ac:dyDescent="0.2">
      <c r="A3" s="3" t="str">
        <f>'Локальные приоритеты'!A41</f>
        <v>Yeastar</v>
      </c>
      <c r="B3" s="11">
        <f>'Локальные приоритеты'!F41</f>
        <v>0.48863530533073418</v>
      </c>
      <c r="C3" s="11">
        <f>'Локальные приоритеты'!P41</f>
        <v>0.51510401877935719</v>
      </c>
      <c r="D3" s="11">
        <f>'Локальные приоритеты'!Z41</f>
        <v>0.53661601913021928</v>
      </c>
      <c r="E3" s="11">
        <f>'Локальные приоритеты'!F83</f>
        <v>0.59642767163049326</v>
      </c>
      <c r="F3" s="11">
        <f>'Локальные приоритеты'!P83</f>
        <v>0.55658908997449363</v>
      </c>
      <c r="G3" s="5">
        <f>B3*$B$2+C3*$C$2+D3*$D$2+E3*$E$2+F3*$F$2</f>
        <v>0.47785838088852062</v>
      </c>
    </row>
    <row r="4" spans="1:7" x14ac:dyDescent="0.2">
      <c r="A4" s="3" t="str">
        <f>'Локальные приоритеты'!A42</f>
        <v>QTECH</v>
      </c>
      <c r="B4" s="11">
        <f>'Локальные приоритеты'!F42</f>
        <v>0.29994661078898555</v>
      </c>
      <c r="C4" s="11">
        <f>'Локальные приоритеты'!P42</f>
        <v>0.28771505355918703</v>
      </c>
      <c r="D4" s="11">
        <f>'Локальные приоритеты'!Z42</f>
        <v>0.24744100162168287</v>
      </c>
      <c r="E4" s="11">
        <f>'Локальные приоритеты'!F84</f>
        <v>0.22988776673855343</v>
      </c>
      <c r="F4" s="11">
        <f>'Локальные приоритеты'!P84</f>
        <v>0.26561794693232194</v>
      </c>
      <c r="G4" s="5">
        <f>B4*$B$2+C4*$C$2+D4*$D$2+E4*$E$2+F4*$F$2</f>
        <v>0.25616626273378856</v>
      </c>
    </row>
    <row r="5" spans="1:7" x14ac:dyDescent="0.2">
      <c r="A5" s="3" t="str">
        <f>'Локальные приоритеты'!A43</f>
        <v>Eltex</v>
      </c>
      <c r="B5" s="11">
        <f>'Локальные приоритеты'!F43</f>
        <v>0.13837543490285767</v>
      </c>
      <c r="C5" s="11">
        <f>'Локальные приоритеты'!P43</f>
        <v>0.12912095537000506</v>
      </c>
      <c r="D5" s="11">
        <f>'Локальные приоритеты'!Z43</f>
        <v>0.14194550728166533</v>
      </c>
      <c r="E5" s="11">
        <f>'Локальные приоритеты'!F85</f>
        <v>0.11734692130927911</v>
      </c>
      <c r="F5" s="11">
        <f>'Локальные приоритеты'!P85</f>
        <v>0.1294204923667725</v>
      </c>
      <c r="G5" s="5">
        <f>B5*$B$2+C5*$C$2+D5*$D$2+E5*$E$2+F5*$F$2</f>
        <v>0.12125892224811896</v>
      </c>
    </row>
    <row r="6" spans="1:7" x14ac:dyDescent="0.2">
      <c r="A6" s="3" t="str">
        <f>'Локальные приоритеты'!A44</f>
        <v>Агат</v>
      </c>
      <c r="B6" s="11">
        <f>'Локальные приоритеты'!F44</f>
        <v>7.3042648977422575E-2</v>
      </c>
      <c r="C6" s="11">
        <f>'Локальные приоритеты'!P44</f>
        <v>6.8059972291450832E-2</v>
      </c>
      <c r="D6" s="11">
        <f>'Локальные приоритеты'!Z44</f>
        <v>7.3997471966432443E-2</v>
      </c>
      <c r="E6" s="11">
        <f>'Локальные приоритеты'!F86</f>
        <v>5.6337640321674265E-2</v>
      </c>
      <c r="F6" s="11">
        <f>'Локальные приоритеты'!P86</f>
        <v>4.8372470726412098E-2</v>
      </c>
      <c r="G6" s="5">
        <f>B6*$B$2+C6*$C$2+D6*$D$2+E6*$E$2+F6*$F$2</f>
        <v>6.200537654348897E-2</v>
      </c>
    </row>
    <row r="7" spans="1:7" x14ac:dyDescent="0.2">
      <c r="B7" s="13" t="s">
        <v>0</v>
      </c>
      <c r="C7" s="13" t="s">
        <v>1</v>
      </c>
      <c r="D7" s="13" t="s">
        <v>2</v>
      </c>
      <c r="E7" s="13" t="s">
        <v>3</v>
      </c>
      <c r="F7" s="13" t="s">
        <v>4</v>
      </c>
    </row>
  </sheetData>
  <mergeCells count="1">
    <mergeCell ref="G1:G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2</vt:i4>
      </vt:variant>
    </vt:vector>
  </HeadingPairs>
  <TitlesOfParts>
    <vt:vector size="5" baseType="lpstr">
      <vt:lpstr>Оценка критериев</vt:lpstr>
      <vt:lpstr>Локальные приоритеты</vt:lpstr>
      <vt:lpstr>Итог</vt:lpstr>
      <vt:lpstr>Оценка конкурентов</vt:lpstr>
      <vt:lpstr>Компоненты вектора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1996-10-08T23:32:33Z</dcterms:created>
  <dcterms:modified xsi:type="dcterms:W3CDTF">2021-04-20T13:59:06Z</dcterms:modified>
</cp:coreProperties>
</file>